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0" activeTab="4"/>
  </bookViews>
  <sheets>
    <sheet name="Водопотребление" sheetId="1" r:id="rId1"/>
    <sheet name="Тепловая энергия" sheetId="2" r:id="rId2"/>
    <sheet name="Электроэнергия" sheetId="3" r:id="rId3"/>
    <sheet name="Природный газ" sheetId="4" r:id="rId4"/>
    <sheet name="В разрезе учреждений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<sst xmlns="http://schemas.openxmlformats.org/spreadsheetml/2006/main" count="355" uniqueCount="166">
  <si>
    <t>МОУ СОШ с.Стоговка</t>
  </si>
  <si>
    <t>МОУ СОШ с.Чириково</t>
  </si>
  <si>
    <t>МОУ СОШ с.Первомайск</t>
  </si>
  <si>
    <t>МОУ СОШ с.Спешневка</t>
  </si>
  <si>
    <t>МОУ СОШ с.Чертановка</t>
  </si>
  <si>
    <t>МОУ СОШ с.Приволье</t>
  </si>
  <si>
    <t>МОУ СОШ с.Волынщино</t>
  </si>
  <si>
    <t>МОУ СОШ с.Безводовка</t>
  </si>
  <si>
    <t>МОУ СОШ с.Томылово</t>
  </si>
  <si>
    <t>МОУ СОШ с.Студенец</t>
  </si>
  <si>
    <t>МОУ СОШ с.Еделево</t>
  </si>
  <si>
    <t>МОУ СОШ с.Кивать</t>
  </si>
  <si>
    <t>МОУ СОШ с.Коромысловка</t>
  </si>
  <si>
    <t>МОУ СОШ с.Баевка</t>
  </si>
  <si>
    <t>МОУ СОШ с.Смышляевка</t>
  </si>
  <si>
    <t>МОУ СОШ № 2 с.Кузоватово</t>
  </si>
  <si>
    <t>МОУ СОШ с.Л. Матюнино</t>
  </si>
  <si>
    <t>МОУ СОШ ст.Налейка</t>
  </si>
  <si>
    <t>Кузоватовская СОШ №1</t>
  </si>
  <si>
    <t>Кузоватовская СОШ №3</t>
  </si>
  <si>
    <t xml:space="preserve">МУ "Отдел образования" </t>
  </si>
  <si>
    <t>КМОУ №4 "Буратино"</t>
  </si>
  <si>
    <t>КМДОУ №6 "Аленушка"</t>
  </si>
  <si>
    <t>КМДОУ №1 "Светлячок"</t>
  </si>
  <si>
    <t xml:space="preserve">МОУ ДОД ДЮСШ № 2 </t>
  </si>
  <si>
    <t>Итого</t>
  </si>
  <si>
    <t>Электрическая энергия, кВт.ч.</t>
  </si>
  <si>
    <t>№ п/п</t>
  </si>
  <si>
    <t>Природный газ, м.куб..</t>
  </si>
  <si>
    <t>Водопотребление, м.куб..</t>
  </si>
  <si>
    <t>Тепловая энергия, Гкал.</t>
  </si>
  <si>
    <t>Гкал</t>
  </si>
  <si>
    <t>м.куб.</t>
  </si>
  <si>
    <t>№ п.п.</t>
  </si>
  <si>
    <t xml:space="preserve">МОУ СОШ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</si>
  <si>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</si>
  <si>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</si>
  <si>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</si>
  <si>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</si>
  <si>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</si>
  <si>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</si>
  <si>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</si>
  <si>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</si>
  <si>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</si>
  <si>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</si>
  <si>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</si>
  <si>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</si>
  <si>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2010 год</t>
  </si>
  <si>
    <t>Отдел образования</t>
  </si>
  <si>
    <t>с.Чертановка</t>
  </si>
  <si>
    <t>п.Первомайский</t>
  </si>
  <si>
    <t>с.Спешневка</t>
  </si>
  <si>
    <t>с.Еделево</t>
  </si>
  <si>
    <t>с.Баевка</t>
  </si>
  <si>
    <t>с.Кивать</t>
  </si>
  <si>
    <t>с.Кузоватово</t>
  </si>
  <si>
    <t>с.Томылово</t>
  </si>
  <si>
    <t>с.Коромысловка</t>
  </si>
  <si>
    <t>с.Волынщино</t>
  </si>
  <si>
    <t>с.Л.Матюнино</t>
  </si>
  <si>
    <t>с.Чириково</t>
  </si>
  <si>
    <t>с.Стоговка</t>
  </si>
  <si>
    <t>МОУ СОШ №3</t>
  </si>
  <si>
    <t>ст.Налейка</t>
  </si>
  <si>
    <t>ДОУ № 1Светлячек</t>
  </si>
  <si>
    <t>с.Безводовка</t>
  </si>
  <si>
    <t>с.Смышляевка</t>
  </si>
  <si>
    <t>с.Приволье</t>
  </si>
  <si>
    <t>с.Студенец</t>
  </si>
  <si>
    <t>ДОУ № 6 Аленушка</t>
  </si>
  <si>
    <t>ДОУ № 4 Буратино</t>
  </si>
  <si>
    <t>МОУ СОШ №1</t>
  </si>
  <si>
    <t>Электрическая энергия 2010 год</t>
  </si>
  <si>
    <t>факт             2011 года</t>
  </si>
  <si>
    <t xml:space="preserve"> факт               2010 года</t>
  </si>
  <si>
    <t>Итого МУ Управление образования</t>
  </si>
  <si>
    <t>МУ Управление образования</t>
  </si>
  <si>
    <t>МОУ СОШ п.Первомайский</t>
  </si>
  <si>
    <t>МОУ НОШ с.Волынщино</t>
  </si>
  <si>
    <t>МОУ СОШ с.Л.Матюнино</t>
  </si>
  <si>
    <t>МОУ СОШ №1 р.п.Кузоватово</t>
  </si>
  <si>
    <t>Всего</t>
  </si>
  <si>
    <t>СОШ № 2 с.Кузоватово</t>
  </si>
  <si>
    <t>СОШ № 3 р.п.Кузоватово</t>
  </si>
  <si>
    <t>МУЗ "Кузоватовская ЦРБ"</t>
  </si>
  <si>
    <t>СОШ с.Л.Матюнино</t>
  </si>
  <si>
    <t>СОШ ст.Налейка</t>
  </si>
  <si>
    <t>Администрация МО Л.Матюнинское с.п.</t>
  </si>
  <si>
    <t>Потребление и оплата тепловой энергии бюджетными учреждениями МО "Кузоватовский район" за 2010 год.</t>
  </si>
  <si>
    <t>№</t>
  </si>
  <si>
    <t xml:space="preserve">Наименование </t>
  </si>
  <si>
    <t>руб.</t>
  </si>
  <si>
    <t>Администрация МО</t>
  </si>
  <si>
    <t>Администрация город.пос.</t>
  </si>
  <si>
    <t>МОУ СОШ № 1</t>
  </si>
  <si>
    <t>ДОУ № 1 "Светлячок"</t>
  </si>
  <si>
    <t>ДОУ № 4 "Буратино"</t>
  </si>
  <si>
    <t>ДОУ № 6 "Алёнушка"</t>
  </si>
  <si>
    <t>МОУ ДОД ДЮСШ № 2</t>
  </si>
  <si>
    <t>МУК "Районный дом культуры"</t>
  </si>
  <si>
    <t>МУЗ "Кузоватоская ЦРБ"</t>
  </si>
  <si>
    <t>пар МУЗ "Кузоватоская ЦРБ"</t>
  </si>
  <si>
    <t>Наименование учреждения</t>
  </si>
  <si>
    <t>Тариф,</t>
  </si>
  <si>
    <t>Потребление,</t>
  </si>
  <si>
    <t>п/п</t>
  </si>
  <si>
    <t>МУ отдел образования администраци  МО "Кузоватовский район"</t>
  </si>
  <si>
    <t>ФАПы  Безводовского ЖКХ</t>
  </si>
  <si>
    <t>ФАПы  Еделевского ЖКХ</t>
  </si>
  <si>
    <t>ФАПы Спешневского ЖКХ</t>
  </si>
  <si>
    <t>ФАПы Коромысловского ЖКХ</t>
  </si>
  <si>
    <t>МУ отдел культуры</t>
  </si>
  <si>
    <t>МУК "Л.Матюнинское СДК"</t>
  </si>
  <si>
    <t>МУК "Спешневское СДК"</t>
  </si>
  <si>
    <t>МУК "Коромысловское СДК"</t>
  </si>
  <si>
    <t>МУК "Никольский СДК"</t>
  </si>
  <si>
    <t>МУК "Безводовское СДК"</t>
  </si>
  <si>
    <t>библиотека  с.Еделево</t>
  </si>
  <si>
    <t>Аппарат управления</t>
  </si>
  <si>
    <t>Администрациия МО</t>
  </si>
  <si>
    <t>Администрациия гор.посел.</t>
  </si>
  <si>
    <t>Еделевское сел.поселение</t>
  </si>
  <si>
    <t>Спешневское сел.поселение</t>
  </si>
  <si>
    <t>Коромыслоское сел.поселение</t>
  </si>
  <si>
    <t>Л.Матюнинское сел.поселение</t>
  </si>
  <si>
    <t>Безводовское сел.поселение</t>
  </si>
  <si>
    <t>Начисление за 2010 год.</t>
  </si>
  <si>
    <t>Начисление за 2010год.</t>
  </si>
  <si>
    <t>Адм-ция МО "Кузоватовский район"</t>
  </si>
  <si>
    <t>Адми-ция МО Кузоватовское гор.пос.</t>
  </si>
  <si>
    <t>МО Еделевское сел.поселение</t>
  </si>
  <si>
    <t>МО Безводовское сел.поселение</t>
  </si>
  <si>
    <t>МО Спешневское сел.поселение</t>
  </si>
  <si>
    <t>МО Коромыслоское сел.поселение</t>
  </si>
  <si>
    <t>Месяц</t>
  </si>
  <si>
    <t>Спешневское сельское поселение</t>
  </si>
  <si>
    <t>Лесоматюнинское сельское поселение</t>
  </si>
  <si>
    <t>Коромысловское сельское поселение</t>
  </si>
  <si>
    <t>Безводовское сельское поселение</t>
  </si>
  <si>
    <t>Еделевское сельское поселение</t>
  </si>
  <si>
    <t>Управление образования</t>
  </si>
  <si>
    <t>Администрация КГП</t>
  </si>
  <si>
    <t>Районный дом культуры</t>
  </si>
  <si>
    <t>аппарат</t>
  </si>
  <si>
    <t>сдк</t>
  </si>
  <si>
    <t>водоз.</t>
  </si>
  <si>
    <t>п.ч.</t>
  </si>
  <si>
    <t>кот.нал.</t>
  </si>
  <si>
    <t>ФАП</t>
  </si>
  <si>
    <t>ЦРБ</t>
  </si>
  <si>
    <t>МО Л.Матюнинское сел.поселение</t>
  </si>
  <si>
    <t>Итого по МО "Кузоватовский район"</t>
  </si>
  <si>
    <t>отклонения            (+ экономия,             - перерасход)</t>
  </si>
  <si>
    <t>Наименование бюджетного учреждения</t>
  </si>
  <si>
    <t>Вид энергоресурса</t>
  </si>
  <si>
    <t>природный газ</t>
  </si>
  <si>
    <t>тепловая энергия</t>
  </si>
  <si>
    <t>Наименование бюджетных учреждений</t>
  </si>
  <si>
    <t>Принятые меры</t>
  </si>
  <si>
    <t>электро-энергия</t>
  </si>
  <si>
    <t>водоснаб-жение</t>
  </si>
  <si>
    <t>Причины отклонения от факта потребления к аналогичному                          периоду 2010 года</t>
  </si>
  <si>
    <t>ДОУ № 1 Светлячок</t>
  </si>
  <si>
    <t>Перечень бюджетных учреждений  допустивших отклоненеия их причины и принятые меры.</t>
  </si>
  <si>
    <t>Контроль за потреблением</t>
  </si>
  <si>
    <t>Анализ потребления топливно-энергетических ресурсов за 3 месяца 2011 года по отношению к аналогичному периоду 2010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</si>
</sst>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</numFmts>
  <fonts count="1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Alignment="1">
      <alignment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81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ill="1" applyAlignment="1">
      <alignment/>
    </xf>
    <xf numFmtId="0" fontId="2" fillId="0" borderId="2" xfId="0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180" fontId="2" fillId="4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6;&#1090;&#1088;&#1077;&#1073;&#1083;&#1077;&#1085;&#1080;&#1077;%20&#1058;&#1069;&#1056;%20&#1073;&#1102;&#1076;&#1078;&#1077;&#1090;\&#1042;&#1086;&#1076;&#1086;&#1087;&#1086;&#1090;&#1088;&#1077;&#1073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0"/>
      <sheetName val="2009 "/>
      <sheetName val="2008"/>
      <sheetName val="2006"/>
      <sheetName val="2007"/>
    </sheetNames>
    <sheetDataSet>
      <sheetData sheetId="1">
        <row r="46">
          <cell r="C46">
            <v>18.31</v>
          </cell>
        </row>
      </sheetData>
      <sheetData sheetId="2">
        <row r="47">
          <cell r="C47">
            <v>15.3</v>
          </cell>
          <cell r="H47">
            <v>270.81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9">
      <selection activeCell="H46" sqref="H46"/>
    </sheetView>
  </sheetViews>
  <sheetFormatPr defaultColWidth="9.140625" defaultRowHeight="12.75"/>
  <cols>
    <col min="1" max="1" width="4.57421875" style="29" customWidth="1"/>
    <col min="2" max="2" width="27.57421875" style="29" customWidth="1"/>
    <col min="3" max="4" width="11.7109375" style="29" customWidth="1"/>
    <col min="5" max="10" width="9.140625" style="29" customWidth="1"/>
    <col min="11" max="11" width="9.421875" style="29" bestFit="1" customWidth="1"/>
    <col min="12" max="16384" width="9.140625" style="29" customWidth="1"/>
  </cols>
  <sheetData>
    <row r="1" spans="1:16" ht="12.75" customHeight="1">
      <c r="A1" s="40" t="s">
        <v>89</v>
      </c>
      <c r="B1" s="40" t="s">
        <v>102</v>
      </c>
      <c r="C1" s="40" t="s">
        <v>103</v>
      </c>
      <c r="D1" s="40" t="s">
        <v>104</v>
      </c>
      <c r="E1" s="110" t="s">
        <v>127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42" t="s">
        <v>105</v>
      </c>
      <c r="B2" s="42"/>
      <c r="C2" s="42" t="s">
        <v>91</v>
      </c>
      <c r="D2" s="42" t="s">
        <v>32</v>
      </c>
      <c r="E2" s="41" t="s">
        <v>35</v>
      </c>
      <c r="F2" s="41" t="s">
        <v>36</v>
      </c>
      <c r="G2" s="41" t="s">
        <v>37</v>
      </c>
      <c r="H2" s="41" t="s">
        <v>38</v>
      </c>
      <c r="I2" s="41" t="s">
        <v>39</v>
      </c>
      <c r="J2" s="41" t="s">
        <v>40</v>
      </c>
      <c r="K2" s="41" t="s">
        <v>41</v>
      </c>
      <c r="L2" s="41" t="s">
        <v>42</v>
      </c>
      <c r="M2" s="41" t="s">
        <v>43</v>
      </c>
      <c r="N2" s="41" t="s">
        <v>44</v>
      </c>
      <c r="O2" s="41" t="s">
        <v>45</v>
      </c>
      <c r="P2" s="41" t="s">
        <v>46</v>
      </c>
    </row>
    <row r="3" spans="1:16" ht="12.75">
      <c r="A3" s="112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>
      <c r="A4" s="43">
        <v>1</v>
      </c>
      <c r="B4" s="46" t="s">
        <v>0</v>
      </c>
      <c r="C4" s="44">
        <v>15.1</v>
      </c>
      <c r="D4" s="44">
        <f>E4+F4+G4+H4+I4+J4+K4+L4+M4+N4+O4+P4</f>
        <v>1658.2052980132453</v>
      </c>
      <c r="E4" s="44">
        <f>E60/C60</f>
        <v>114.97880794701987</v>
      </c>
      <c r="F4" s="44">
        <f aca="true" t="shared" si="0" ref="F4:F28">F60/C4</f>
        <v>114.97880794701987</v>
      </c>
      <c r="G4" s="44">
        <f aca="true" t="shared" si="1" ref="G4:G28">G60/C4</f>
        <v>114.97880794701987</v>
      </c>
      <c r="H4" s="44">
        <f aca="true" t="shared" si="2" ref="H4:H28">H60/C4</f>
        <v>113.77880794701987</v>
      </c>
      <c r="I4" s="44">
        <f aca="true" t="shared" si="3" ref="I4:I28">I60/C4</f>
        <v>113.40397350993378</v>
      </c>
      <c r="J4" s="44">
        <f aca="true" t="shared" si="4" ref="J4:J28">J60/C4</f>
        <v>230.26490066225165</v>
      </c>
      <c r="K4" s="44">
        <f aca="true" t="shared" si="5" ref="K4:K28">K60/C4</f>
        <v>233.32980132450334</v>
      </c>
      <c r="L4" s="44">
        <f aca="true" t="shared" si="6" ref="L4:L28">L60/C4</f>
        <v>233.32980132450334</v>
      </c>
      <c r="M4" s="44">
        <f aca="true" t="shared" si="7" ref="M4:M28">M60/C4</f>
        <v>113.40397350993378</v>
      </c>
      <c r="N4" s="44">
        <f aca="true" t="shared" si="8" ref="N4:N28">N60/C4</f>
        <v>114.97880794701987</v>
      </c>
      <c r="O4" s="44">
        <f aca="true" t="shared" si="9" ref="O4:O28">O60/C4</f>
        <v>114.97880794701987</v>
      </c>
      <c r="P4" s="44">
        <f aca="true" t="shared" si="10" ref="P4:P28">P60/C4</f>
        <v>45.800000000000004</v>
      </c>
    </row>
    <row r="5" spans="1:16" ht="12.75">
      <c r="A5" s="43">
        <v>2</v>
      </c>
      <c r="B5" s="46" t="s">
        <v>1</v>
      </c>
      <c r="C5" s="44">
        <v>15.1</v>
      </c>
      <c r="D5" s="44">
        <f aca="true" t="shared" si="11" ref="D5:D28">SUM(E5:P5)</f>
        <v>1042.0814569536424</v>
      </c>
      <c r="E5" s="44">
        <f>E61/C61</f>
        <v>49.97880794701987</v>
      </c>
      <c r="F5" s="44">
        <f t="shared" si="0"/>
        <v>49.97880794701987</v>
      </c>
      <c r="G5" s="44">
        <f t="shared" si="1"/>
        <v>49.97880794701987</v>
      </c>
      <c r="H5" s="44">
        <f t="shared" si="2"/>
        <v>48.778807947019864</v>
      </c>
      <c r="I5" s="44">
        <f t="shared" si="3"/>
        <v>48.40397350993378</v>
      </c>
      <c r="J5" s="44">
        <f t="shared" si="4"/>
        <v>198.39006622516558</v>
      </c>
      <c r="K5" s="44">
        <f t="shared" si="5"/>
        <v>199.84172185430464</v>
      </c>
      <c r="L5" s="44">
        <f t="shared" si="6"/>
        <v>198.39006622516558</v>
      </c>
      <c r="M5" s="44">
        <f t="shared" si="7"/>
        <v>48.40397350993378</v>
      </c>
      <c r="N5" s="44">
        <f t="shared" si="8"/>
        <v>49.97880794701987</v>
      </c>
      <c r="O5" s="44">
        <f t="shared" si="9"/>
        <v>49.97880794701987</v>
      </c>
      <c r="P5" s="44">
        <f t="shared" si="10"/>
        <v>49.97880794701987</v>
      </c>
    </row>
    <row r="6" spans="1:16" ht="12.75">
      <c r="A6" s="43">
        <v>3</v>
      </c>
      <c r="B6" s="46" t="s">
        <v>2</v>
      </c>
      <c r="C6" s="44">
        <v>15.1</v>
      </c>
      <c r="D6" s="44">
        <f t="shared" si="11"/>
        <v>1020.4754966887417</v>
      </c>
      <c r="E6" s="44">
        <f aca="true" t="shared" si="12" ref="E6:E28">E62/C62</f>
        <v>48.164900662251654</v>
      </c>
      <c r="F6" s="44">
        <f t="shared" si="0"/>
        <v>48.191390728476826</v>
      </c>
      <c r="G6" s="44">
        <f t="shared" si="1"/>
        <v>48.164900662251654</v>
      </c>
      <c r="H6" s="44">
        <f t="shared" si="2"/>
        <v>46.96490066225165</v>
      </c>
      <c r="I6" s="44">
        <f t="shared" si="3"/>
        <v>46.58940397350994</v>
      </c>
      <c r="J6" s="44">
        <f t="shared" si="4"/>
        <v>197.07350993377483</v>
      </c>
      <c r="K6" s="44">
        <f t="shared" si="5"/>
        <v>198.22913907284772</v>
      </c>
      <c r="L6" s="44">
        <f t="shared" si="6"/>
        <v>197.13973509933774</v>
      </c>
      <c r="M6" s="44">
        <f t="shared" si="7"/>
        <v>46.58940397350994</v>
      </c>
      <c r="N6" s="44">
        <f t="shared" si="8"/>
        <v>47.789403973509934</v>
      </c>
      <c r="O6" s="44">
        <f t="shared" si="9"/>
        <v>47.789403973509934</v>
      </c>
      <c r="P6" s="44">
        <f t="shared" si="10"/>
        <v>47.789403973509934</v>
      </c>
    </row>
    <row r="7" spans="1:16" ht="12.75">
      <c r="A7" s="43">
        <v>4</v>
      </c>
      <c r="B7" s="46" t="s">
        <v>3</v>
      </c>
      <c r="C7" s="44">
        <v>15.1</v>
      </c>
      <c r="D7" s="44">
        <f t="shared" si="11"/>
        <v>845.6629139072847</v>
      </c>
      <c r="E7" s="44">
        <f t="shared" si="12"/>
        <v>72.34172185430464</v>
      </c>
      <c r="F7" s="44">
        <f t="shared" si="0"/>
        <v>72.34172185430464</v>
      </c>
      <c r="G7" s="44">
        <f t="shared" si="1"/>
        <v>72.34172185430464</v>
      </c>
      <c r="H7" s="44">
        <f t="shared" si="2"/>
        <v>70.64172185430463</v>
      </c>
      <c r="I7" s="44">
        <f t="shared" si="3"/>
        <v>66.46953642384106</v>
      </c>
      <c r="J7" s="44">
        <f t="shared" si="4"/>
        <v>75.28013245033112</v>
      </c>
      <c r="K7" s="44">
        <f t="shared" si="5"/>
        <v>78.24370860927152</v>
      </c>
      <c r="L7" s="44">
        <f t="shared" si="6"/>
        <v>75.28013245033112</v>
      </c>
      <c r="M7" s="44">
        <f t="shared" si="7"/>
        <v>70.64172185430463</v>
      </c>
      <c r="N7" s="44">
        <f t="shared" si="8"/>
        <v>72.34172185430464</v>
      </c>
      <c r="O7" s="44">
        <f t="shared" si="9"/>
        <v>72.34172185430464</v>
      </c>
      <c r="P7" s="44">
        <f t="shared" si="10"/>
        <v>47.397350993377486</v>
      </c>
    </row>
    <row r="8" spans="1:16" ht="12.75">
      <c r="A8" s="43">
        <v>5</v>
      </c>
      <c r="B8" s="46" t="s">
        <v>4</v>
      </c>
      <c r="C8" s="44">
        <v>15.1</v>
      </c>
      <c r="D8" s="44">
        <f t="shared" si="11"/>
        <v>1698.5523178807948</v>
      </c>
      <c r="E8" s="44">
        <f t="shared" si="12"/>
        <v>115.84172185430464</v>
      </c>
      <c r="F8" s="44">
        <f t="shared" si="0"/>
        <v>115.84172185430464</v>
      </c>
      <c r="G8" s="44">
        <f t="shared" si="1"/>
        <v>115.84172185430464</v>
      </c>
      <c r="H8" s="44">
        <f t="shared" si="2"/>
        <v>114.64172185430463</v>
      </c>
      <c r="I8" s="44">
        <f t="shared" si="3"/>
        <v>114.14172185430463</v>
      </c>
      <c r="J8" s="44">
        <f t="shared" si="4"/>
        <v>230.89006622516558</v>
      </c>
      <c r="K8" s="44">
        <f t="shared" si="5"/>
        <v>232.48741721854304</v>
      </c>
      <c r="L8" s="44">
        <f t="shared" si="6"/>
        <v>230.89006622516558</v>
      </c>
      <c r="M8" s="44">
        <f t="shared" si="7"/>
        <v>114.14172185430463</v>
      </c>
      <c r="N8" s="44">
        <f t="shared" si="8"/>
        <v>116.21721854304637</v>
      </c>
      <c r="O8" s="44">
        <f t="shared" si="9"/>
        <v>116.21721854304637</v>
      </c>
      <c r="P8" s="44">
        <f t="shared" si="10"/>
        <v>81.4</v>
      </c>
    </row>
    <row r="9" spans="1:16" ht="12.75">
      <c r="A9" s="43">
        <v>6</v>
      </c>
      <c r="B9" s="46" t="s">
        <v>5</v>
      </c>
      <c r="C9" s="44">
        <v>20.63</v>
      </c>
      <c r="D9" s="44">
        <f t="shared" si="11"/>
        <v>1309.3703344643725</v>
      </c>
      <c r="E9" s="44">
        <f t="shared" si="12"/>
        <v>117.1245758603975</v>
      </c>
      <c r="F9" s="44">
        <f t="shared" si="0"/>
        <v>117.1245758603975</v>
      </c>
      <c r="G9" s="44">
        <f t="shared" si="1"/>
        <v>117.1245758603975</v>
      </c>
      <c r="H9" s="44">
        <f t="shared" si="2"/>
        <v>117.1245758603975</v>
      </c>
      <c r="I9" s="44">
        <f t="shared" si="3"/>
        <v>117.1245758603975</v>
      </c>
      <c r="J9" s="44">
        <f t="shared" si="4"/>
        <v>117.1245758603975</v>
      </c>
      <c r="K9" s="44">
        <f t="shared" si="5"/>
        <v>117.1245758603975</v>
      </c>
      <c r="L9" s="44">
        <f t="shared" si="6"/>
        <v>117.1245758603975</v>
      </c>
      <c r="M9" s="44">
        <f t="shared" si="7"/>
        <v>117.1245758603975</v>
      </c>
      <c r="N9" s="44">
        <f t="shared" si="8"/>
        <v>117.1245758603975</v>
      </c>
      <c r="O9" s="44">
        <f t="shared" si="9"/>
        <v>117.1245758603975</v>
      </c>
      <c r="P9" s="44">
        <f t="shared" si="10"/>
        <v>21.000000000000004</v>
      </c>
    </row>
    <row r="10" spans="1:16" ht="12.75">
      <c r="A10" s="43">
        <v>7</v>
      </c>
      <c r="B10" s="46" t="s">
        <v>6</v>
      </c>
      <c r="C10" s="44">
        <v>20.63</v>
      </c>
      <c r="D10" s="44">
        <f t="shared" si="11"/>
        <v>1397.670867668444</v>
      </c>
      <c r="E10" s="44">
        <f t="shared" si="12"/>
        <v>120.7901114881241</v>
      </c>
      <c r="F10" s="44">
        <f t="shared" si="0"/>
        <v>120.7901114881241</v>
      </c>
      <c r="G10" s="44">
        <f t="shared" si="1"/>
        <v>120.7901114881241</v>
      </c>
      <c r="H10" s="44">
        <f t="shared" si="2"/>
        <v>120.7901114881241</v>
      </c>
      <c r="I10" s="44">
        <f t="shared" si="3"/>
        <v>120.7901114881241</v>
      </c>
      <c r="J10" s="44">
        <f t="shared" si="4"/>
        <v>120.7901114881241</v>
      </c>
      <c r="K10" s="44">
        <f t="shared" si="5"/>
        <v>120.7901114881241</v>
      </c>
      <c r="L10" s="44">
        <f t="shared" si="6"/>
        <v>120.7901114881241</v>
      </c>
      <c r="M10" s="44">
        <f t="shared" si="7"/>
        <v>120.7901114881241</v>
      </c>
      <c r="N10" s="44">
        <f t="shared" si="8"/>
        <v>120.7901114881241</v>
      </c>
      <c r="O10" s="44">
        <f t="shared" si="9"/>
        <v>120.7901114881241</v>
      </c>
      <c r="P10" s="44">
        <f t="shared" si="10"/>
        <v>68.979641299079</v>
      </c>
    </row>
    <row r="11" spans="1:16" ht="12.75">
      <c r="A11" s="43">
        <v>8</v>
      </c>
      <c r="B11" s="46" t="s">
        <v>7</v>
      </c>
      <c r="C11" s="44">
        <v>20.63</v>
      </c>
      <c r="D11" s="44">
        <f t="shared" si="11"/>
        <v>1443.7624818225884</v>
      </c>
      <c r="E11" s="44">
        <f t="shared" si="12"/>
        <v>125.65002423654872</v>
      </c>
      <c r="F11" s="44">
        <f t="shared" si="0"/>
        <v>125.65002423654872</v>
      </c>
      <c r="G11" s="44">
        <f t="shared" si="1"/>
        <v>125.65002423654872</v>
      </c>
      <c r="H11" s="44">
        <f t="shared" si="2"/>
        <v>125.65002423654872</v>
      </c>
      <c r="I11" s="44">
        <f t="shared" si="3"/>
        <v>125.65002423654872</v>
      </c>
      <c r="J11" s="44">
        <f t="shared" si="4"/>
        <v>125.65002423654872</v>
      </c>
      <c r="K11" s="44">
        <f t="shared" si="5"/>
        <v>125.65002423654872</v>
      </c>
      <c r="L11" s="44">
        <f t="shared" si="6"/>
        <v>125.65002423654872</v>
      </c>
      <c r="M11" s="44">
        <f t="shared" si="7"/>
        <v>125.65002423654872</v>
      </c>
      <c r="N11" s="44">
        <f t="shared" si="8"/>
        <v>125.65002423654872</v>
      </c>
      <c r="O11" s="44">
        <f t="shared" si="9"/>
        <v>125.65002423654872</v>
      </c>
      <c r="P11" s="44">
        <f t="shared" si="10"/>
        <v>61.61221522055259</v>
      </c>
    </row>
    <row r="12" spans="1:16" ht="12.75">
      <c r="A12" s="43">
        <v>9</v>
      </c>
      <c r="B12" s="46" t="s">
        <v>8</v>
      </c>
      <c r="C12" s="44">
        <v>20.63</v>
      </c>
      <c r="D12" s="44">
        <f t="shared" si="11"/>
        <v>1046.0179350460494</v>
      </c>
      <c r="E12" s="44">
        <f t="shared" si="12"/>
        <v>93.73000484730976</v>
      </c>
      <c r="F12" s="44">
        <f t="shared" si="0"/>
        <v>93.73000484730976</v>
      </c>
      <c r="G12" s="44">
        <f t="shared" si="1"/>
        <v>93.73000484730976</v>
      </c>
      <c r="H12" s="44">
        <f t="shared" si="2"/>
        <v>93.73000484730976</v>
      </c>
      <c r="I12" s="44">
        <f t="shared" si="3"/>
        <v>93.73000484730976</v>
      </c>
      <c r="J12" s="44">
        <f t="shared" si="4"/>
        <v>93.73000484730976</v>
      </c>
      <c r="K12" s="44">
        <f t="shared" si="5"/>
        <v>93.73000484730976</v>
      </c>
      <c r="L12" s="44">
        <f t="shared" si="6"/>
        <v>93.73000484730976</v>
      </c>
      <c r="M12" s="44">
        <f t="shared" si="7"/>
        <v>93.73000484730976</v>
      </c>
      <c r="N12" s="44">
        <f t="shared" si="8"/>
        <v>93.73000484730976</v>
      </c>
      <c r="O12" s="44">
        <f t="shared" si="9"/>
        <v>93.73000484730976</v>
      </c>
      <c r="P12" s="44">
        <f t="shared" si="10"/>
        <v>14.987881725642268</v>
      </c>
    </row>
    <row r="13" spans="1:16" ht="12.75">
      <c r="A13" s="43">
        <v>10</v>
      </c>
      <c r="B13" s="46" t="s">
        <v>9</v>
      </c>
      <c r="C13" s="44">
        <v>20.63</v>
      </c>
      <c r="D13" s="44">
        <f t="shared" si="11"/>
        <v>1473.14735821619</v>
      </c>
      <c r="E13" s="44">
        <f t="shared" si="12"/>
        <v>127.3499757634513</v>
      </c>
      <c r="F13" s="44">
        <f t="shared" si="0"/>
        <v>127.3499757634513</v>
      </c>
      <c r="G13" s="44">
        <f t="shared" si="1"/>
        <v>127.3499757634513</v>
      </c>
      <c r="H13" s="44">
        <f t="shared" si="2"/>
        <v>127.3499757634513</v>
      </c>
      <c r="I13" s="44">
        <f t="shared" si="3"/>
        <v>127.3499757634513</v>
      </c>
      <c r="J13" s="44">
        <f t="shared" si="4"/>
        <v>127.3499757634513</v>
      </c>
      <c r="K13" s="44">
        <f t="shared" si="5"/>
        <v>127.3499757634513</v>
      </c>
      <c r="L13" s="44">
        <f t="shared" si="6"/>
        <v>127.3499757634513</v>
      </c>
      <c r="M13" s="44">
        <f t="shared" si="7"/>
        <v>127.3499757634513</v>
      </c>
      <c r="N13" s="44">
        <f t="shared" si="8"/>
        <v>127.3499757634513</v>
      </c>
      <c r="O13" s="44">
        <f t="shared" si="9"/>
        <v>127.3499757634513</v>
      </c>
      <c r="P13" s="44">
        <f t="shared" si="10"/>
        <v>72.29762481822588</v>
      </c>
    </row>
    <row r="14" spans="1:16" ht="12.75">
      <c r="A14" s="43">
        <v>11</v>
      </c>
      <c r="B14" s="46" t="s">
        <v>10</v>
      </c>
      <c r="C14" s="44">
        <v>22.54</v>
      </c>
      <c r="D14" s="44">
        <f t="shared" si="11"/>
        <v>2799.6450754214725</v>
      </c>
      <c r="E14" s="44">
        <f t="shared" si="12"/>
        <v>244.63176574977817</v>
      </c>
      <c r="F14" s="44">
        <f t="shared" si="0"/>
        <v>244.63176574977817</v>
      </c>
      <c r="G14" s="44">
        <f t="shared" si="1"/>
        <v>244.63176574977817</v>
      </c>
      <c r="H14" s="44">
        <f t="shared" si="2"/>
        <v>244.63176574977817</v>
      </c>
      <c r="I14" s="44">
        <f t="shared" si="3"/>
        <v>244.63176574977817</v>
      </c>
      <c r="J14" s="44">
        <f t="shared" si="4"/>
        <v>244.63176574977817</v>
      </c>
      <c r="K14" s="44">
        <f t="shared" si="5"/>
        <v>244.63176574977817</v>
      </c>
      <c r="L14" s="44">
        <f t="shared" si="6"/>
        <v>244.63176574977817</v>
      </c>
      <c r="M14" s="44">
        <f t="shared" si="7"/>
        <v>244.63176574977817</v>
      </c>
      <c r="N14" s="44">
        <f t="shared" si="8"/>
        <v>244.63176574977817</v>
      </c>
      <c r="O14" s="44">
        <f t="shared" si="9"/>
        <v>244.63176574977817</v>
      </c>
      <c r="P14" s="44">
        <f t="shared" si="10"/>
        <v>108.69565217391305</v>
      </c>
    </row>
    <row r="15" spans="1:16" ht="12.75">
      <c r="A15" s="43">
        <v>12</v>
      </c>
      <c r="B15" s="46" t="s">
        <v>11</v>
      </c>
      <c r="C15" s="44">
        <v>22.2</v>
      </c>
      <c r="D15" s="44">
        <f t="shared" si="11"/>
        <v>2193.8738738738743</v>
      </c>
      <c r="E15" s="44">
        <f t="shared" si="12"/>
        <v>237.34234234234236</v>
      </c>
      <c r="F15" s="44">
        <f t="shared" si="0"/>
        <v>237.34234234234236</v>
      </c>
      <c r="G15" s="44">
        <f t="shared" si="1"/>
        <v>237.34234234234236</v>
      </c>
      <c r="H15" s="44">
        <f t="shared" si="2"/>
        <v>237.34234234234236</v>
      </c>
      <c r="I15" s="44">
        <f t="shared" si="3"/>
        <v>237.34234234234236</v>
      </c>
      <c r="J15" s="44">
        <f t="shared" si="4"/>
        <v>237.34234234234236</v>
      </c>
      <c r="K15" s="44">
        <f t="shared" si="5"/>
        <v>237.34234234234236</v>
      </c>
      <c r="L15" s="44">
        <f t="shared" si="6"/>
        <v>237.34234234234236</v>
      </c>
      <c r="M15" s="44">
        <f t="shared" si="7"/>
        <v>58.24324324324324</v>
      </c>
      <c r="N15" s="44">
        <f t="shared" si="8"/>
        <v>78.96396396396396</v>
      </c>
      <c r="O15" s="44">
        <f t="shared" si="9"/>
        <v>78.96396396396396</v>
      </c>
      <c r="P15" s="44">
        <f t="shared" si="10"/>
        <v>78.96396396396396</v>
      </c>
    </row>
    <row r="16" spans="1:16" ht="12.75">
      <c r="A16" s="43">
        <v>13</v>
      </c>
      <c r="B16" s="46" t="s">
        <v>12</v>
      </c>
      <c r="C16" s="44">
        <v>17.21</v>
      </c>
      <c r="D16" s="44">
        <f t="shared" si="11"/>
        <v>600</v>
      </c>
      <c r="E16" s="44">
        <f t="shared" si="12"/>
        <v>50</v>
      </c>
      <c r="F16" s="44">
        <f t="shared" si="0"/>
        <v>50</v>
      </c>
      <c r="G16" s="44">
        <f t="shared" si="1"/>
        <v>50</v>
      </c>
      <c r="H16" s="44">
        <f t="shared" si="2"/>
        <v>50</v>
      </c>
      <c r="I16" s="44">
        <f t="shared" si="3"/>
        <v>50</v>
      </c>
      <c r="J16" s="44">
        <f t="shared" si="4"/>
        <v>50</v>
      </c>
      <c r="K16" s="44">
        <f t="shared" si="5"/>
        <v>50</v>
      </c>
      <c r="L16" s="44">
        <f t="shared" si="6"/>
        <v>50</v>
      </c>
      <c r="M16" s="44">
        <f t="shared" si="7"/>
        <v>50</v>
      </c>
      <c r="N16" s="44">
        <f t="shared" si="8"/>
        <v>50</v>
      </c>
      <c r="O16" s="44">
        <f t="shared" si="9"/>
        <v>50</v>
      </c>
      <c r="P16" s="44">
        <f t="shared" si="10"/>
        <v>50</v>
      </c>
    </row>
    <row r="17" spans="1:16" ht="12.75">
      <c r="A17" s="43">
        <v>14</v>
      </c>
      <c r="B17" s="46" t="s">
        <v>13</v>
      </c>
      <c r="C17" s="44">
        <v>16.33</v>
      </c>
      <c r="D17" s="44">
        <f t="shared" si="11"/>
        <v>600.0000000000001</v>
      </c>
      <c r="E17" s="44">
        <f t="shared" si="12"/>
        <v>50.00000000000001</v>
      </c>
      <c r="F17" s="44">
        <f t="shared" si="0"/>
        <v>50.00000000000001</v>
      </c>
      <c r="G17" s="44">
        <f t="shared" si="1"/>
        <v>50.00000000000001</v>
      </c>
      <c r="H17" s="44">
        <f t="shared" si="2"/>
        <v>50.00000000000001</v>
      </c>
      <c r="I17" s="44">
        <f t="shared" si="3"/>
        <v>50.00000000000001</v>
      </c>
      <c r="J17" s="44">
        <f t="shared" si="4"/>
        <v>50.00000000000001</v>
      </c>
      <c r="K17" s="44">
        <f t="shared" si="5"/>
        <v>50.00000000000001</v>
      </c>
      <c r="L17" s="44">
        <f t="shared" si="6"/>
        <v>50.00000000000001</v>
      </c>
      <c r="M17" s="44">
        <f t="shared" si="7"/>
        <v>50.00000000000001</v>
      </c>
      <c r="N17" s="44">
        <f t="shared" si="8"/>
        <v>50.00000000000001</v>
      </c>
      <c r="O17" s="44">
        <f t="shared" si="9"/>
        <v>50.00000000000001</v>
      </c>
      <c r="P17" s="44">
        <f t="shared" si="10"/>
        <v>50.00000000000001</v>
      </c>
    </row>
    <row r="18" spans="1:16" ht="12.75">
      <c r="A18" s="43">
        <v>15</v>
      </c>
      <c r="B18" s="46" t="s">
        <v>14</v>
      </c>
      <c r="C18" s="44">
        <v>20.07</v>
      </c>
      <c r="D18" s="44">
        <f t="shared" si="11"/>
        <v>600</v>
      </c>
      <c r="E18" s="44">
        <f t="shared" si="12"/>
        <v>50</v>
      </c>
      <c r="F18" s="44">
        <f t="shared" si="0"/>
        <v>50</v>
      </c>
      <c r="G18" s="44">
        <f t="shared" si="1"/>
        <v>50</v>
      </c>
      <c r="H18" s="44">
        <f t="shared" si="2"/>
        <v>50</v>
      </c>
      <c r="I18" s="44">
        <f t="shared" si="3"/>
        <v>50</v>
      </c>
      <c r="J18" s="44">
        <f t="shared" si="4"/>
        <v>50</v>
      </c>
      <c r="K18" s="44">
        <f t="shared" si="5"/>
        <v>50</v>
      </c>
      <c r="L18" s="44">
        <f t="shared" si="6"/>
        <v>50</v>
      </c>
      <c r="M18" s="44">
        <f t="shared" si="7"/>
        <v>50</v>
      </c>
      <c r="N18" s="44">
        <f t="shared" si="8"/>
        <v>50</v>
      </c>
      <c r="O18" s="44">
        <f t="shared" si="9"/>
        <v>50</v>
      </c>
      <c r="P18" s="44">
        <f t="shared" si="10"/>
        <v>50</v>
      </c>
    </row>
    <row r="19" spans="1:16" ht="12.75">
      <c r="A19" s="43">
        <v>16</v>
      </c>
      <c r="B19" s="47" t="s">
        <v>15</v>
      </c>
      <c r="C19" s="44">
        <v>17.85</v>
      </c>
      <c r="D19" s="44">
        <f t="shared" si="11"/>
        <v>3420</v>
      </c>
      <c r="E19" s="44">
        <f t="shared" si="12"/>
        <v>285</v>
      </c>
      <c r="F19" s="44">
        <f t="shared" si="0"/>
        <v>285</v>
      </c>
      <c r="G19" s="44">
        <f t="shared" si="1"/>
        <v>285</v>
      </c>
      <c r="H19" s="44">
        <f t="shared" si="2"/>
        <v>285</v>
      </c>
      <c r="I19" s="44">
        <f t="shared" si="3"/>
        <v>285</v>
      </c>
      <c r="J19" s="44">
        <f t="shared" si="4"/>
        <v>285</v>
      </c>
      <c r="K19" s="44">
        <f t="shared" si="5"/>
        <v>285</v>
      </c>
      <c r="L19" s="44">
        <f t="shared" si="6"/>
        <v>285</v>
      </c>
      <c r="M19" s="44">
        <f t="shared" si="7"/>
        <v>285</v>
      </c>
      <c r="N19" s="44">
        <f t="shared" si="8"/>
        <v>285</v>
      </c>
      <c r="O19" s="44">
        <f t="shared" si="9"/>
        <v>285</v>
      </c>
      <c r="P19" s="44">
        <f t="shared" si="10"/>
        <v>285</v>
      </c>
    </row>
    <row r="20" spans="1:16" ht="12.75">
      <c r="A20" s="43">
        <v>17</v>
      </c>
      <c r="B20" s="46" t="s">
        <v>16</v>
      </c>
      <c r="C20" s="44">
        <v>18.31</v>
      </c>
      <c r="D20" s="44">
        <f t="shared" si="11"/>
        <v>454.3326051338067</v>
      </c>
      <c r="E20" s="44">
        <f t="shared" si="12"/>
        <v>15</v>
      </c>
      <c r="F20" s="44">
        <f t="shared" si="0"/>
        <v>8</v>
      </c>
      <c r="G20" s="44">
        <f t="shared" si="1"/>
        <v>10</v>
      </c>
      <c r="H20" s="44">
        <f t="shared" si="2"/>
        <v>13.000000000000002</v>
      </c>
      <c r="I20" s="44">
        <f t="shared" si="3"/>
        <v>11</v>
      </c>
      <c r="J20" s="44">
        <f t="shared" si="4"/>
        <v>46</v>
      </c>
      <c r="K20" s="44">
        <f t="shared" si="5"/>
        <v>125.46531949754234</v>
      </c>
      <c r="L20" s="44">
        <f t="shared" si="6"/>
        <v>80</v>
      </c>
      <c r="M20" s="44">
        <f t="shared" si="7"/>
        <v>72</v>
      </c>
      <c r="N20" s="44">
        <f t="shared" si="8"/>
        <v>47.86728563626434</v>
      </c>
      <c r="O20" s="44">
        <f t="shared" si="9"/>
        <v>11</v>
      </c>
      <c r="P20" s="44">
        <f t="shared" si="10"/>
        <v>15</v>
      </c>
    </row>
    <row r="21" spans="1:16" ht="12.75">
      <c r="A21" s="43">
        <v>18</v>
      </c>
      <c r="B21" s="46" t="s">
        <v>17</v>
      </c>
      <c r="C21" s="44">
        <v>24.07</v>
      </c>
      <c r="D21" s="44">
        <f t="shared" si="11"/>
        <v>216.01828001661818</v>
      </c>
      <c r="E21" s="44">
        <f t="shared" si="12"/>
        <v>0</v>
      </c>
      <c r="F21" s="44">
        <f t="shared" si="0"/>
        <v>10.00083090984628</v>
      </c>
      <c r="G21" s="44">
        <f t="shared" si="1"/>
        <v>14.001246364769422</v>
      </c>
      <c r="H21" s="44">
        <f t="shared" si="2"/>
        <v>0</v>
      </c>
      <c r="I21" s="44">
        <f t="shared" si="3"/>
        <v>23.002077274615704</v>
      </c>
      <c r="J21" s="44">
        <f t="shared" si="4"/>
        <v>29.002492729538847</v>
      </c>
      <c r="K21" s="44">
        <f t="shared" si="5"/>
        <v>15.001246364769422</v>
      </c>
      <c r="L21" s="44">
        <f t="shared" si="6"/>
        <v>45.003739094308266</v>
      </c>
      <c r="M21" s="44">
        <f t="shared" si="7"/>
        <v>35.00290818446199</v>
      </c>
      <c r="N21" s="44">
        <f t="shared" si="8"/>
        <v>25.0020772746157</v>
      </c>
      <c r="O21" s="44">
        <f t="shared" si="9"/>
        <v>12.000830909846282</v>
      </c>
      <c r="P21" s="44">
        <f t="shared" si="10"/>
        <v>8.000830909846282</v>
      </c>
    </row>
    <row r="22" spans="1:16" ht="12.75">
      <c r="A22" s="43">
        <v>19</v>
      </c>
      <c r="B22" s="46" t="s">
        <v>18</v>
      </c>
      <c r="C22" s="44">
        <v>14.8</v>
      </c>
      <c r="D22" s="44">
        <f t="shared" si="11"/>
        <v>580</v>
      </c>
      <c r="E22" s="44">
        <f t="shared" si="12"/>
        <v>42</v>
      </c>
      <c r="F22" s="44">
        <f t="shared" si="0"/>
        <v>47</v>
      </c>
      <c r="G22" s="44">
        <f t="shared" si="1"/>
        <v>59</v>
      </c>
      <c r="H22" s="44">
        <f t="shared" si="2"/>
        <v>38</v>
      </c>
      <c r="I22" s="44">
        <f t="shared" si="3"/>
        <v>17.999999999999996</v>
      </c>
      <c r="J22" s="44">
        <f t="shared" si="4"/>
        <v>5</v>
      </c>
      <c r="K22" s="44">
        <f t="shared" si="5"/>
        <v>30</v>
      </c>
      <c r="L22" s="44">
        <f t="shared" si="6"/>
        <v>30</v>
      </c>
      <c r="M22" s="44">
        <f t="shared" si="7"/>
        <v>236.99999999999997</v>
      </c>
      <c r="N22" s="44">
        <f t="shared" si="8"/>
        <v>27</v>
      </c>
      <c r="O22" s="44">
        <f t="shared" si="9"/>
        <v>25</v>
      </c>
      <c r="P22" s="44">
        <f t="shared" si="10"/>
        <v>22</v>
      </c>
    </row>
    <row r="23" spans="1:16" ht="12.75">
      <c r="A23" s="43">
        <v>20</v>
      </c>
      <c r="B23" s="47" t="s">
        <v>19</v>
      </c>
      <c r="C23" s="44">
        <v>14.8</v>
      </c>
      <c r="D23" s="44">
        <f t="shared" si="11"/>
        <v>426</v>
      </c>
      <c r="E23" s="44">
        <f t="shared" si="12"/>
        <v>35.99999999999999</v>
      </c>
      <c r="F23" s="44">
        <f t="shared" si="0"/>
        <v>33</v>
      </c>
      <c r="G23" s="44">
        <f t="shared" si="1"/>
        <v>33</v>
      </c>
      <c r="H23" s="44">
        <f t="shared" si="2"/>
        <v>32</v>
      </c>
      <c r="I23" s="44">
        <f t="shared" si="3"/>
        <v>32</v>
      </c>
      <c r="J23" s="44">
        <f t="shared" si="4"/>
        <v>50</v>
      </c>
      <c r="K23" s="44">
        <f t="shared" si="5"/>
        <v>50</v>
      </c>
      <c r="L23" s="44">
        <f t="shared" si="6"/>
        <v>34</v>
      </c>
      <c r="M23" s="44">
        <f t="shared" si="7"/>
        <v>32</v>
      </c>
      <c r="N23" s="44">
        <f t="shared" si="8"/>
        <v>31</v>
      </c>
      <c r="O23" s="44">
        <f t="shared" si="9"/>
        <v>31</v>
      </c>
      <c r="P23" s="44">
        <f t="shared" si="10"/>
        <v>32</v>
      </c>
    </row>
    <row r="24" spans="1:16" ht="12.75">
      <c r="A24" s="43">
        <v>21</v>
      </c>
      <c r="B24" s="48" t="s">
        <v>20</v>
      </c>
      <c r="C24" s="44">
        <v>14.8</v>
      </c>
      <c r="D24" s="44">
        <f t="shared" si="11"/>
        <v>266.3999999999999</v>
      </c>
      <c r="E24" s="44">
        <f t="shared" si="12"/>
        <v>22.2</v>
      </c>
      <c r="F24" s="44">
        <f t="shared" si="0"/>
        <v>22.2</v>
      </c>
      <c r="G24" s="44">
        <f t="shared" si="1"/>
        <v>22.2</v>
      </c>
      <c r="H24" s="44">
        <f t="shared" si="2"/>
        <v>22.2</v>
      </c>
      <c r="I24" s="44">
        <f t="shared" si="3"/>
        <v>22.2</v>
      </c>
      <c r="J24" s="44">
        <f t="shared" si="4"/>
        <v>22.2</v>
      </c>
      <c r="K24" s="44">
        <f t="shared" si="5"/>
        <v>22.2</v>
      </c>
      <c r="L24" s="44">
        <f t="shared" si="6"/>
        <v>22.2</v>
      </c>
      <c r="M24" s="44">
        <f t="shared" si="7"/>
        <v>22.2</v>
      </c>
      <c r="N24" s="44">
        <f t="shared" si="8"/>
        <v>22.2</v>
      </c>
      <c r="O24" s="44">
        <f t="shared" si="9"/>
        <v>22.2</v>
      </c>
      <c r="P24" s="44">
        <f t="shared" si="10"/>
        <v>22.2</v>
      </c>
    </row>
    <row r="25" spans="1:16" ht="12.75">
      <c r="A25" s="43">
        <v>22</v>
      </c>
      <c r="B25" s="46" t="s">
        <v>21</v>
      </c>
      <c r="C25" s="44">
        <v>14.8</v>
      </c>
      <c r="D25" s="44">
        <f t="shared" si="11"/>
        <v>3408</v>
      </c>
      <c r="E25" s="44">
        <f t="shared" si="12"/>
        <v>284</v>
      </c>
      <c r="F25" s="44">
        <f t="shared" si="0"/>
        <v>284</v>
      </c>
      <c r="G25" s="44">
        <f t="shared" si="1"/>
        <v>284</v>
      </c>
      <c r="H25" s="44">
        <f t="shared" si="2"/>
        <v>284</v>
      </c>
      <c r="I25" s="44">
        <f t="shared" si="3"/>
        <v>284</v>
      </c>
      <c r="J25" s="44">
        <f t="shared" si="4"/>
        <v>284</v>
      </c>
      <c r="K25" s="44">
        <f t="shared" si="5"/>
        <v>284</v>
      </c>
      <c r="L25" s="44">
        <f t="shared" si="6"/>
        <v>284</v>
      </c>
      <c r="M25" s="44">
        <f t="shared" si="7"/>
        <v>284</v>
      </c>
      <c r="N25" s="44">
        <f t="shared" si="8"/>
        <v>284</v>
      </c>
      <c r="O25" s="44">
        <f t="shared" si="9"/>
        <v>284</v>
      </c>
      <c r="P25" s="44">
        <f t="shared" si="10"/>
        <v>284</v>
      </c>
    </row>
    <row r="26" spans="1:16" ht="12.75">
      <c r="A26" s="43">
        <v>23</v>
      </c>
      <c r="B26" s="46" t="s">
        <v>22</v>
      </c>
      <c r="C26" s="44">
        <v>14.8</v>
      </c>
      <c r="D26" s="44">
        <f t="shared" si="11"/>
        <v>1737.1999999999998</v>
      </c>
      <c r="E26" s="44">
        <f t="shared" si="12"/>
        <v>148.99999999999997</v>
      </c>
      <c r="F26" s="44">
        <f t="shared" si="0"/>
        <v>148.99999999999997</v>
      </c>
      <c r="G26" s="44">
        <f t="shared" si="1"/>
        <v>148.99999999999997</v>
      </c>
      <c r="H26" s="44">
        <f t="shared" si="2"/>
        <v>148.99999999999997</v>
      </c>
      <c r="I26" s="44">
        <f t="shared" si="3"/>
        <v>148.99999999999997</v>
      </c>
      <c r="J26" s="44">
        <f t="shared" si="4"/>
        <v>148.99999999999997</v>
      </c>
      <c r="K26" s="44">
        <f t="shared" si="5"/>
        <v>148.99999999999997</v>
      </c>
      <c r="L26" s="44">
        <f t="shared" si="6"/>
        <v>148.99999999999997</v>
      </c>
      <c r="M26" s="44">
        <f t="shared" si="7"/>
        <v>148.99999999999997</v>
      </c>
      <c r="N26" s="44">
        <f t="shared" si="8"/>
        <v>148.99999999999997</v>
      </c>
      <c r="O26" s="44">
        <f t="shared" si="9"/>
        <v>148.99999999999997</v>
      </c>
      <c r="P26" s="44">
        <f t="shared" si="10"/>
        <v>98.19999999999999</v>
      </c>
    </row>
    <row r="27" spans="1:16" ht="12.75">
      <c r="A27" s="43">
        <v>24</v>
      </c>
      <c r="B27" s="47" t="s">
        <v>23</v>
      </c>
      <c r="C27" s="44">
        <v>14.8</v>
      </c>
      <c r="D27" s="44">
        <f t="shared" si="11"/>
        <v>1531</v>
      </c>
      <c r="E27" s="44">
        <f t="shared" si="12"/>
        <v>74</v>
      </c>
      <c r="F27" s="44">
        <f t="shared" si="0"/>
        <v>81.99999999999999</v>
      </c>
      <c r="G27" s="44">
        <f t="shared" si="1"/>
        <v>132</v>
      </c>
      <c r="H27" s="44">
        <f t="shared" si="2"/>
        <v>138.99999999999997</v>
      </c>
      <c r="I27" s="44">
        <f t="shared" si="3"/>
        <v>147</v>
      </c>
      <c r="J27" s="44">
        <f t="shared" si="4"/>
        <v>114</v>
      </c>
      <c r="K27" s="44">
        <f t="shared" si="5"/>
        <v>110.99999999999999</v>
      </c>
      <c r="L27" s="44">
        <f t="shared" si="6"/>
        <v>157</v>
      </c>
      <c r="M27" s="44">
        <f t="shared" si="7"/>
        <v>143.99999999999997</v>
      </c>
      <c r="N27" s="44">
        <f t="shared" si="8"/>
        <v>110</v>
      </c>
      <c r="O27" s="44">
        <f t="shared" si="9"/>
        <v>196.99999999999997</v>
      </c>
      <c r="P27" s="44">
        <f t="shared" si="10"/>
        <v>124</v>
      </c>
    </row>
    <row r="28" spans="1:16" ht="12.75">
      <c r="A28" s="43">
        <v>25</v>
      </c>
      <c r="B28" s="52" t="s">
        <v>24</v>
      </c>
      <c r="C28" s="44">
        <v>14.8</v>
      </c>
      <c r="D28" s="44">
        <f t="shared" si="11"/>
        <v>288.99999999999994</v>
      </c>
      <c r="E28" s="44">
        <f t="shared" si="12"/>
        <v>28.7</v>
      </c>
      <c r="F28" s="44">
        <f t="shared" si="0"/>
        <v>28.7</v>
      </c>
      <c r="G28" s="44">
        <f t="shared" si="1"/>
        <v>28.7</v>
      </c>
      <c r="H28" s="44">
        <f t="shared" si="2"/>
        <v>28.7</v>
      </c>
      <c r="I28" s="44">
        <f t="shared" si="3"/>
        <v>28.7</v>
      </c>
      <c r="J28" s="44">
        <f t="shared" si="4"/>
        <v>28.7</v>
      </c>
      <c r="K28" s="44">
        <f t="shared" si="5"/>
        <v>28.7</v>
      </c>
      <c r="L28" s="44">
        <f t="shared" si="6"/>
        <v>28.7</v>
      </c>
      <c r="M28" s="44">
        <f t="shared" si="7"/>
        <v>28.7</v>
      </c>
      <c r="N28" s="44">
        <f t="shared" si="8"/>
        <v>28.7</v>
      </c>
      <c r="O28" s="44">
        <f t="shared" si="9"/>
        <v>2</v>
      </c>
      <c r="P28" s="44">
        <f t="shared" si="10"/>
        <v>0</v>
      </c>
    </row>
    <row r="29" spans="1:16" ht="13.5">
      <c r="A29" s="53"/>
      <c r="B29" s="54" t="s">
        <v>25</v>
      </c>
      <c r="C29" s="49"/>
      <c r="D29" s="49">
        <f aca="true" t="shared" si="13" ref="D29:P29">SUM(D4:D28)</f>
        <v>32056.41629510713</v>
      </c>
      <c r="E29" s="49">
        <f t="shared" si="13"/>
        <v>2553.8247605528522</v>
      </c>
      <c r="F29" s="49">
        <f t="shared" si="13"/>
        <v>2566.852081528924</v>
      </c>
      <c r="G29" s="49">
        <f t="shared" si="13"/>
        <v>2634.826006917622</v>
      </c>
      <c r="H29" s="49">
        <f t="shared" si="13"/>
        <v>2602.3247605528522</v>
      </c>
      <c r="I29" s="49">
        <f t="shared" si="13"/>
        <v>2605.5294868340907</v>
      </c>
      <c r="J29" s="49">
        <f t="shared" si="13"/>
        <v>3161.4199685141793</v>
      </c>
      <c r="K29" s="49">
        <f t="shared" si="13"/>
        <v>3259.1171542297334</v>
      </c>
      <c r="L29" s="49">
        <f t="shared" si="13"/>
        <v>3266.5523407067635</v>
      </c>
      <c r="M29" s="49">
        <f t="shared" si="13"/>
        <v>2719.603404075301</v>
      </c>
      <c r="N29" s="49">
        <f t="shared" si="13"/>
        <v>2469.315745085354</v>
      </c>
      <c r="O29" s="49">
        <f t="shared" si="13"/>
        <v>2477.7472130843207</v>
      </c>
      <c r="P29" s="49">
        <f t="shared" si="13"/>
        <v>1739.3033730251302</v>
      </c>
    </row>
    <row r="30" spans="1:16" ht="12.75">
      <c r="A30" s="43">
        <v>1</v>
      </c>
      <c r="B30" s="50" t="s">
        <v>84</v>
      </c>
      <c r="C30" s="44">
        <v>14.8</v>
      </c>
      <c r="D30" s="44">
        <f>SUM(E30+F30+G30+H30+I30+J30+K30+L30+M30+N30+O30+P30)</f>
        <v>3889</v>
      </c>
      <c r="E30" s="44">
        <f>E88/C88</f>
        <v>275</v>
      </c>
      <c r="F30" s="44">
        <f>F88/C30</f>
        <v>301</v>
      </c>
      <c r="G30" s="44">
        <f>G88/C30</f>
        <v>295</v>
      </c>
      <c r="H30" s="44">
        <f>H88/C30</f>
        <v>301</v>
      </c>
      <c r="I30" s="44">
        <f>I88/C30</f>
        <v>325</v>
      </c>
      <c r="J30" s="44">
        <f>J88/C30</f>
        <v>340</v>
      </c>
      <c r="K30" s="44">
        <f>K88/C30</f>
        <v>360</v>
      </c>
      <c r="L30" s="44">
        <f>L88/C30</f>
        <v>365</v>
      </c>
      <c r="M30" s="44">
        <f>M88/C30</f>
        <v>353.99999999999994</v>
      </c>
      <c r="N30" s="44">
        <f>N88/C30</f>
        <v>383.99999999999994</v>
      </c>
      <c r="O30" s="44">
        <f>O88/C30</f>
        <v>295</v>
      </c>
      <c r="P30" s="44">
        <f>P88/C30</f>
        <v>294</v>
      </c>
    </row>
    <row r="31" spans="1:16" ht="12.75">
      <c r="A31" s="43">
        <v>2</v>
      </c>
      <c r="B31" s="50" t="s">
        <v>107</v>
      </c>
      <c r="C31" s="44">
        <v>17.21</v>
      </c>
      <c r="D31" s="44">
        <f>SUM(E31+F31+G31+H31+I31+J31+K31+L31+M31+N31+O31+P31)</f>
        <v>516.1458454386983</v>
      </c>
      <c r="E31" s="44">
        <f>E89/C89</f>
        <v>44.65078442765834</v>
      </c>
      <c r="F31" s="44">
        <f>F89/C31</f>
        <v>44.65078442765834</v>
      </c>
      <c r="G31" s="44">
        <f>G89/C31</f>
        <v>44.069726902963396</v>
      </c>
      <c r="H31" s="44">
        <f>H89/C31</f>
        <v>42.53050552004648</v>
      </c>
      <c r="I31" s="44">
        <f>I89/C31</f>
        <v>42.53050552004648</v>
      </c>
      <c r="J31" s="44">
        <f>J89/C31</f>
        <v>42.53050552004648</v>
      </c>
      <c r="K31" s="44">
        <f>K89/C31</f>
        <v>42.53050552004648</v>
      </c>
      <c r="L31" s="44">
        <f>L89/C31</f>
        <v>42.53050552004648</v>
      </c>
      <c r="M31" s="44">
        <f>M89/C31</f>
        <v>42.53050552004648</v>
      </c>
      <c r="N31" s="44">
        <f>N89/C31</f>
        <v>42.53050552004648</v>
      </c>
      <c r="O31" s="44">
        <f>O89/C31</f>
        <v>42.53050552004648</v>
      </c>
      <c r="P31" s="44">
        <f>P89/C31</f>
        <v>42.53050552004648</v>
      </c>
    </row>
    <row r="32" spans="1:16" ht="12.75">
      <c r="A32" s="43">
        <v>3</v>
      </c>
      <c r="B32" s="45" t="s">
        <v>108</v>
      </c>
      <c r="C32" s="44">
        <v>22.54</v>
      </c>
      <c r="D32" s="44">
        <f>SUM(E32+F32+G32+H32+I32+J32+K32+L32+M32+N32+O32+P32)</f>
        <v>273.03460514640636</v>
      </c>
      <c r="E32" s="44">
        <f>E90/C90</f>
        <v>22.752883762200533</v>
      </c>
      <c r="F32" s="44">
        <f>F90/C32</f>
        <v>22.752883762200533</v>
      </c>
      <c r="G32" s="44">
        <f>G90/C32</f>
        <v>22.752883762200533</v>
      </c>
      <c r="H32" s="44">
        <f>H90/C32</f>
        <v>22.752883762200533</v>
      </c>
      <c r="I32" s="44">
        <f>I90/C32</f>
        <v>22.752883762200533</v>
      </c>
      <c r="J32" s="44">
        <f>J90/C32</f>
        <v>22.752883762200533</v>
      </c>
      <c r="K32" s="44">
        <f>K90/C32</f>
        <v>22.752883762200533</v>
      </c>
      <c r="L32" s="44">
        <f>L90/C32</f>
        <v>22.752883762200533</v>
      </c>
      <c r="M32" s="44">
        <f>M90/C32</f>
        <v>22.752883762200533</v>
      </c>
      <c r="N32" s="44">
        <f>N90/C32</f>
        <v>22.752883762200533</v>
      </c>
      <c r="O32" s="44">
        <f>O90/C32</f>
        <v>22.752883762200533</v>
      </c>
      <c r="P32" s="44">
        <f>P90/C32</f>
        <v>22.752883762200533</v>
      </c>
    </row>
    <row r="33" spans="1:16" ht="12.75">
      <c r="A33" s="43">
        <v>4</v>
      </c>
      <c r="B33" s="45" t="s">
        <v>109</v>
      </c>
      <c r="C33" s="44">
        <v>15.1</v>
      </c>
      <c r="D33" s="44">
        <f>SUM(E33+F33+G33+H33+I33+J33+K33+L33+M33+N33+O33+P33)</f>
        <v>259.3231788079471</v>
      </c>
      <c r="E33" s="44">
        <f>E91/C91</f>
        <v>24.170198675496692</v>
      </c>
      <c r="F33" s="44">
        <f>F91/C33</f>
        <v>24.170198675496692</v>
      </c>
      <c r="G33" s="44">
        <f>G91/C33</f>
        <v>24.170198675496692</v>
      </c>
      <c r="H33" s="44">
        <f>H91/C33</f>
        <v>19.050331125827817</v>
      </c>
      <c r="I33" s="44">
        <f>I91/C33</f>
        <v>19.050331125827817</v>
      </c>
      <c r="J33" s="44">
        <f>J91/C33</f>
        <v>19.050331125827817</v>
      </c>
      <c r="K33" s="44">
        <f>K91/C33</f>
        <v>19.050331125827817</v>
      </c>
      <c r="L33" s="44">
        <f>L91/C33</f>
        <v>19.050331125827817</v>
      </c>
      <c r="M33" s="44">
        <f>M91/C33</f>
        <v>19.050331125827817</v>
      </c>
      <c r="N33" s="44">
        <f>N91/C33</f>
        <v>24.170198675496692</v>
      </c>
      <c r="O33" s="44">
        <f>O91/C33</f>
        <v>24.170198675496692</v>
      </c>
      <c r="P33" s="44">
        <f>P91/C33</f>
        <v>24.170198675496692</v>
      </c>
    </row>
    <row r="34" spans="1:16" ht="12.75">
      <c r="A34" s="43">
        <v>5</v>
      </c>
      <c r="B34" s="45" t="s">
        <v>110</v>
      </c>
      <c r="C34" s="44">
        <v>18.89</v>
      </c>
      <c r="D34" s="44">
        <f>SUM(E34+F34+G34+H34+I34+J34+K34+L34+M34+N34+O34+P34)</f>
        <v>952.4086818422443</v>
      </c>
      <c r="E34" s="44">
        <f>E92/C92</f>
        <v>79.36739015352038</v>
      </c>
      <c r="F34" s="44">
        <f>F92/C34</f>
        <v>79.36739015352038</v>
      </c>
      <c r="G34" s="44">
        <f>G92/C34</f>
        <v>79.36739015352038</v>
      </c>
      <c r="H34" s="44">
        <f>H92/C34</f>
        <v>79.36739015352038</v>
      </c>
      <c r="I34" s="44">
        <f>I92/C34</f>
        <v>79.36739015352038</v>
      </c>
      <c r="J34" s="44">
        <f>J92/C34</f>
        <v>79.36739015352038</v>
      </c>
      <c r="K34" s="44">
        <f>K92/C34</f>
        <v>79.36739015352038</v>
      </c>
      <c r="L34" s="44">
        <f>L92/C34</f>
        <v>79.36739015352038</v>
      </c>
      <c r="M34" s="44">
        <f>M92/C34</f>
        <v>79.36739015352038</v>
      </c>
      <c r="N34" s="44">
        <f>N92/C34</f>
        <v>79.36739015352038</v>
      </c>
      <c r="O34" s="44">
        <f>O92/C34</f>
        <v>79.36739015352038</v>
      </c>
      <c r="P34" s="44">
        <f>P92/C34</f>
        <v>79.36739015352038</v>
      </c>
    </row>
    <row r="35" spans="1:16" ht="12.75">
      <c r="A35" s="43">
        <v>6</v>
      </c>
      <c r="B35" s="50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3.5">
      <c r="A36" s="53"/>
      <c r="B36" s="54" t="s">
        <v>25</v>
      </c>
      <c r="C36" s="53"/>
      <c r="D36" s="49">
        <f aca="true" t="shared" si="14" ref="D36:P36">SUM(D30+D31+D32+D33+D34+D35)</f>
        <v>5889.912311235297</v>
      </c>
      <c r="E36" s="49">
        <f t="shared" si="14"/>
        <v>445.94125701887594</v>
      </c>
      <c r="F36" s="49">
        <f t="shared" si="14"/>
        <v>471.94125701887594</v>
      </c>
      <c r="G36" s="49">
        <f t="shared" si="14"/>
        <v>465.360199494181</v>
      </c>
      <c r="H36" s="49">
        <f t="shared" si="14"/>
        <v>464.7011105615952</v>
      </c>
      <c r="I36" s="49">
        <f t="shared" si="14"/>
        <v>488.7011105615952</v>
      </c>
      <c r="J36" s="49">
        <f t="shared" si="14"/>
        <v>503.7011105615952</v>
      </c>
      <c r="K36" s="49">
        <f t="shared" si="14"/>
        <v>523.7011105615952</v>
      </c>
      <c r="L36" s="49">
        <f t="shared" si="14"/>
        <v>528.7011105615952</v>
      </c>
      <c r="M36" s="49">
        <f t="shared" si="14"/>
        <v>517.7011105615952</v>
      </c>
      <c r="N36" s="49">
        <f t="shared" si="14"/>
        <v>552.820978111264</v>
      </c>
      <c r="O36" s="49">
        <f t="shared" si="14"/>
        <v>463.8209781112641</v>
      </c>
      <c r="P36" s="49">
        <f t="shared" si="14"/>
        <v>462.8209781112641</v>
      </c>
    </row>
    <row r="37" spans="1:16" ht="12.75">
      <c r="A37" s="43">
        <v>1</v>
      </c>
      <c r="B37" s="45" t="s">
        <v>99</v>
      </c>
      <c r="C37" s="44">
        <v>14.8</v>
      </c>
      <c r="D37" s="44">
        <f aca="true" t="shared" si="15" ref="D37:D42">SUM(E37+F37+G37+H37+I37+J37+K37+L37+M37+N37+O37+P37)</f>
        <v>98.5</v>
      </c>
      <c r="E37" s="44">
        <f aca="true" t="shared" si="16" ref="E37:E43">E97/C97</f>
        <v>4</v>
      </c>
      <c r="F37" s="44">
        <f aca="true" t="shared" si="17" ref="F37:F43">F97/C37</f>
        <v>3.4999999999999996</v>
      </c>
      <c r="G37" s="44">
        <f aca="true" t="shared" si="18" ref="G37:G43">G97/C37</f>
        <v>2.9999999999999996</v>
      </c>
      <c r="H37" s="44">
        <f aca="true" t="shared" si="19" ref="H37:H43">H97/C37</f>
        <v>5</v>
      </c>
      <c r="I37" s="44">
        <f aca="true" t="shared" si="20" ref="I37:I43">I97/C37</f>
        <v>4</v>
      </c>
      <c r="J37" s="44">
        <f aca="true" t="shared" si="21" ref="J37:J43">J97/C37</f>
        <v>5</v>
      </c>
      <c r="K37" s="44">
        <f aca="true" t="shared" si="22" ref="K37:K43">K97/C37</f>
        <v>7.5</v>
      </c>
      <c r="L37" s="44">
        <f aca="true" t="shared" si="23" ref="L37:L43">L97/C37</f>
        <v>5.999999999999999</v>
      </c>
      <c r="M37" s="44">
        <f aca="true" t="shared" si="24" ref="M37:M43">M97/C37</f>
        <v>26</v>
      </c>
      <c r="N37" s="44">
        <f aca="true" t="shared" si="25" ref="N37:N43">N97/C37</f>
        <v>7.5</v>
      </c>
      <c r="O37" s="44">
        <f aca="true" t="shared" si="26" ref="O37:O43">O97/C37</f>
        <v>8.999999999999998</v>
      </c>
      <c r="P37" s="44">
        <f aca="true" t="shared" si="27" ref="P37:P43">P97/C37</f>
        <v>17.999999999999996</v>
      </c>
    </row>
    <row r="38" spans="1:16" ht="12.75">
      <c r="A38" s="43">
        <v>2</v>
      </c>
      <c r="B38" s="45" t="s">
        <v>112</v>
      </c>
      <c r="C38" s="44">
        <v>18.31</v>
      </c>
      <c r="D38" s="44">
        <f t="shared" si="15"/>
        <v>212.39961769524845</v>
      </c>
      <c r="E38" s="44">
        <f t="shared" si="16"/>
        <v>17.7</v>
      </c>
      <c r="F38" s="44">
        <f t="shared" si="17"/>
        <v>17.7001638448935</v>
      </c>
      <c r="G38" s="44">
        <f t="shared" si="18"/>
        <v>17.6996176952485</v>
      </c>
      <c r="H38" s="44">
        <f t="shared" si="19"/>
        <v>17.7001638448935</v>
      </c>
      <c r="I38" s="44">
        <f t="shared" si="20"/>
        <v>17.7001638448935</v>
      </c>
      <c r="J38" s="44">
        <f t="shared" si="21"/>
        <v>17.6996176952485</v>
      </c>
      <c r="K38" s="44">
        <f t="shared" si="22"/>
        <v>17.7001638448935</v>
      </c>
      <c r="L38" s="44">
        <f t="shared" si="23"/>
        <v>17.7001638448935</v>
      </c>
      <c r="M38" s="44">
        <f t="shared" si="24"/>
        <v>17.6996176952485</v>
      </c>
      <c r="N38" s="44">
        <f t="shared" si="25"/>
        <v>17.6996176952485</v>
      </c>
      <c r="O38" s="44">
        <f t="shared" si="26"/>
        <v>17.6996176952485</v>
      </c>
      <c r="P38" s="44">
        <f t="shared" si="27"/>
        <v>17.700709994538506</v>
      </c>
    </row>
    <row r="39" spans="1:16" ht="12.75">
      <c r="A39" s="43">
        <v>3</v>
      </c>
      <c r="B39" s="45" t="s">
        <v>113</v>
      </c>
      <c r="C39" s="44">
        <v>15.1</v>
      </c>
      <c r="D39" s="44">
        <f t="shared" si="15"/>
        <v>2085.6602649006627</v>
      </c>
      <c r="E39" s="44">
        <f t="shared" si="16"/>
        <v>173.02980132450332</v>
      </c>
      <c r="F39" s="44">
        <f t="shared" si="17"/>
        <v>173.02980132450332</v>
      </c>
      <c r="G39" s="44">
        <f t="shared" si="18"/>
        <v>173.02980132450332</v>
      </c>
      <c r="H39" s="44">
        <f t="shared" si="19"/>
        <v>171.82980132450334</v>
      </c>
      <c r="I39" s="44">
        <f t="shared" si="20"/>
        <v>171.42980132450333</v>
      </c>
      <c r="J39" s="44">
        <f t="shared" si="21"/>
        <v>177.7298013245033</v>
      </c>
      <c r="K39" s="44">
        <f t="shared" si="22"/>
        <v>177.7298013245033</v>
      </c>
      <c r="L39" s="44">
        <f t="shared" si="23"/>
        <v>177.7298013245033</v>
      </c>
      <c r="M39" s="44">
        <f t="shared" si="24"/>
        <v>171.42980132450333</v>
      </c>
      <c r="N39" s="44">
        <f t="shared" si="25"/>
        <v>172.62980132450332</v>
      </c>
      <c r="O39" s="44">
        <f t="shared" si="26"/>
        <v>173.02980132450332</v>
      </c>
      <c r="P39" s="44">
        <f t="shared" si="27"/>
        <v>173.03245033112583</v>
      </c>
    </row>
    <row r="40" spans="1:16" ht="12.75">
      <c r="A40" s="43">
        <v>4</v>
      </c>
      <c r="B40" s="45" t="s">
        <v>114</v>
      </c>
      <c r="C40" s="44">
        <v>17.89</v>
      </c>
      <c r="D40" s="44">
        <f t="shared" si="15"/>
        <v>0</v>
      </c>
      <c r="E40" s="44">
        <f t="shared" si="16"/>
        <v>0</v>
      </c>
      <c r="F40" s="44">
        <f t="shared" si="17"/>
        <v>0</v>
      </c>
      <c r="G40" s="44">
        <f t="shared" si="18"/>
        <v>0</v>
      </c>
      <c r="H40" s="44">
        <f t="shared" si="19"/>
        <v>0</v>
      </c>
      <c r="I40" s="44">
        <f t="shared" si="20"/>
        <v>0</v>
      </c>
      <c r="J40" s="44">
        <f t="shared" si="21"/>
        <v>0</v>
      </c>
      <c r="K40" s="44">
        <f t="shared" si="22"/>
        <v>0</v>
      </c>
      <c r="L40" s="44">
        <f t="shared" si="23"/>
        <v>0</v>
      </c>
      <c r="M40" s="44">
        <f t="shared" si="24"/>
        <v>0</v>
      </c>
      <c r="N40" s="44">
        <f t="shared" si="25"/>
        <v>0</v>
      </c>
      <c r="O40" s="44">
        <f t="shared" si="26"/>
        <v>0</v>
      </c>
      <c r="P40" s="44">
        <f t="shared" si="27"/>
        <v>0</v>
      </c>
    </row>
    <row r="41" spans="1:16" ht="12.75">
      <c r="A41" s="43">
        <v>5</v>
      </c>
      <c r="B41" s="45" t="s">
        <v>115</v>
      </c>
      <c r="C41" s="44">
        <v>21.67</v>
      </c>
      <c r="D41" s="44">
        <f t="shared" si="15"/>
        <v>446.33133364097836</v>
      </c>
      <c r="E41" s="44">
        <f t="shared" si="16"/>
        <v>37.194277803414856</v>
      </c>
      <c r="F41" s="44">
        <f t="shared" si="17"/>
        <v>37.194277803414856</v>
      </c>
      <c r="G41" s="44">
        <f t="shared" si="18"/>
        <v>37.194277803414856</v>
      </c>
      <c r="H41" s="44">
        <f t="shared" si="19"/>
        <v>37.194277803414856</v>
      </c>
      <c r="I41" s="44">
        <f t="shared" si="20"/>
        <v>37.194277803414856</v>
      </c>
      <c r="J41" s="44">
        <f t="shared" si="21"/>
        <v>37.194277803414856</v>
      </c>
      <c r="K41" s="44">
        <f t="shared" si="22"/>
        <v>37.194277803414856</v>
      </c>
      <c r="L41" s="44">
        <f t="shared" si="23"/>
        <v>37.194277803414856</v>
      </c>
      <c r="M41" s="44">
        <f t="shared" si="24"/>
        <v>37.194277803414856</v>
      </c>
      <c r="N41" s="44">
        <f t="shared" si="25"/>
        <v>37.194277803414856</v>
      </c>
      <c r="O41" s="44">
        <f t="shared" si="26"/>
        <v>37.194277803414856</v>
      </c>
      <c r="P41" s="44">
        <f t="shared" si="27"/>
        <v>37.194277803414856</v>
      </c>
    </row>
    <row r="42" spans="1:16" ht="12.75">
      <c r="A42" s="43">
        <v>6</v>
      </c>
      <c r="B42" s="45" t="s">
        <v>116</v>
      </c>
      <c r="C42" s="44">
        <v>20.63</v>
      </c>
      <c r="D42" s="44">
        <f t="shared" si="15"/>
        <v>1066.1328162869606</v>
      </c>
      <c r="E42" s="44">
        <f t="shared" si="16"/>
        <v>88.84440135724672</v>
      </c>
      <c r="F42" s="44">
        <f t="shared" si="17"/>
        <v>88.84440135724672</v>
      </c>
      <c r="G42" s="44">
        <f t="shared" si="18"/>
        <v>88.84440135724672</v>
      </c>
      <c r="H42" s="44">
        <f t="shared" si="19"/>
        <v>88.84440135724672</v>
      </c>
      <c r="I42" s="44">
        <f t="shared" si="20"/>
        <v>88.84440135724672</v>
      </c>
      <c r="J42" s="44">
        <f t="shared" si="21"/>
        <v>88.84440135724672</v>
      </c>
      <c r="K42" s="44">
        <f t="shared" si="22"/>
        <v>88.84440135724672</v>
      </c>
      <c r="L42" s="44">
        <f t="shared" si="23"/>
        <v>88.84440135724672</v>
      </c>
      <c r="M42" s="44">
        <f t="shared" si="24"/>
        <v>88.84440135724672</v>
      </c>
      <c r="N42" s="44">
        <f t="shared" si="25"/>
        <v>88.84440135724672</v>
      </c>
      <c r="O42" s="44">
        <f t="shared" si="26"/>
        <v>88.84440135724672</v>
      </c>
      <c r="P42" s="44">
        <f t="shared" si="27"/>
        <v>88.84440135724672</v>
      </c>
    </row>
    <row r="43" spans="1:16" ht="12.75">
      <c r="A43" s="43">
        <v>7</v>
      </c>
      <c r="B43" s="46" t="s">
        <v>117</v>
      </c>
      <c r="C43" s="44">
        <v>20.27</v>
      </c>
      <c r="D43" s="44">
        <f>SUM(E43:P43)</f>
        <v>143.85791810557473</v>
      </c>
      <c r="E43" s="44">
        <f t="shared" si="16"/>
        <v>11.988159842131228</v>
      </c>
      <c r="F43" s="44">
        <f t="shared" si="17"/>
        <v>11.988159842131228</v>
      </c>
      <c r="G43" s="44">
        <f t="shared" si="18"/>
        <v>11.988159842131228</v>
      </c>
      <c r="H43" s="44">
        <f t="shared" si="19"/>
        <v>11.988159842131228</v>
      </c>
      <c r="I43" s="44">
        <f t="shared" si="20"/>
        <v>11.988159842131228</v>
      </c>
      <c r="J43" s="44">
        <f t="shared" si="21"/>
        <v>11.988159842131228</v>
      </c>
      <c r="K43" s="44">
        <f t="shared" si="22"/>
        <v>11.988159842131228</v>
      </c>
      <c r="L43" s="44">
        <f t="shared" si="23"/>
        <v>11.988159842131228</v>
      </c>
      <c r="M43" s="44">
        <f t="shared" si="24"/>
        <v>11.988159842131228</v>
      </c>
      <c r="N43" s="44">
        <f t="shared" si="25"/>
        <v>11.988159842131228</v>
      </c>
      <c r="O43" s="44">
        <f t="shared" si="26"/>
        <v>11.988159842131228</v>
      </c>
      <c r="P43" s="44">
        <f t="shared" si="27"/>
        <v>11.988159842131228</v>
      </c>
    </row>
    <row r="44" spans="1:16" ht="13.5">
      <c r="A44" s="53"/>
      <c r="B44" s="54" t="s">
        <v>25</v>
      </c>
      <c r="C44" s="53"/>
      <c r="D44" s="49">
        <f aca="true" t="shared" si="28" ref="D44:P44">SUM(D37+D38+D39+D40+D41+D42+D43)</f>
        <v>4052.881950629425</v>
      </c>
      <c r="E44" s="49">
        <f t="shared" si="28"/>
        <v>332.7566403272961</v>
      </c>
      <c r="F44" s="49">
        <f t="shared" si="28"/>
        <v>332.2568041721896</v>
      </c>
      <c r="G44" s="49">
        <f t="shared" si="28"/>
        <v>331.7562580225446</v>
      </c>
      <c r="H44" s="49">
        <f t="shared" si="28"/>
        <v>332.55680417218963</v>
      </c>
      <c r="I44" s="49">
        <f t="shared" si="28"/>
        <v>331.1568041721896</v>
      </c>
      <c r="J44" s="49">
        <f t="shared" si="28"/>
        <v>338.4562580225446</v>
      </c>
      <c r="K44" s="49">
        <f t="shared" si="28"/>
        <v>340.9568041721896</v>
      </c>
      <c r="L44" s="49">
        <f t="shared" si="28"/>
        <v>339.4568041721896</v>
      </c>
      <c r="M44" s="49">
        <f t="shared" si="28"/>
        <v>353.1562580225446</v>
      </c>
      <c r="N44" s="49">
        <f t="shared" si="28"/>
        <v>335.8562580225446</v>
      </c>
      <c r="O44" s="49">
        <f t="shared" si="28"/>
        <v>337.7562580225446</v>
      </c>
      <c r="P44" s="49">
        <f t="shared" si="28"/>
        <v>346.7599993284571</v>
      </c>
    </row>
    <row r="45" spans="1:16" ht="12.75">
      <c r="A45" s="43">
        <v>1</v>
      </c>
      <c r="B45" s="45" t="s">
        <v>119</v>
      </c>
      <c r="C45" s="44">
        <v>14.8</v>
      </c>
      <c r="D45" s="44">
        <f aca="true" t="shared" si="29" ref="D45:D51">SUM(E45+F45+G45+H45+I45+J45+K45+L45+M45+N45+O45+P45)</f>
        <v>454</v>
      </c>
      <c r="E45" s="44">
        <f aca="true" t="shared" si="30" ref="E45:E51">E107/C107</f>
        <v>17.999999999999996</v>
      </c>
      <c r="F45" s="44">
        <f aca="true" t="shared" si="31" ref="F45:F51">F107/C45</f>
        <v>25</v>
      </c>
      <c r="G45" s="44">
        <f aca="true" t="shared" si="32" ref="G45:G51">G107/C45</f>
        <v>21</v>
      </c>
      <c r="H45" s="44">
        <f aca="true" t="shared" si="33" ref="H45:H51">H107/C45</f>
        <v>27.999999999999996</v>
      </c>
      <c r="I45" s="44">
        <f aca="true" t="shared" si="34" ref="I45:I51">I107/C45</f>
        <v>25</v>
      </c>
      <c r="J45" s="44">
        <f aca="true" t="shared" si="35" ref="J45:J51">J107/C45</f>
        <v>152</v>
      </c>
      <c r="K45" s="44">
        <f aca="true" t="shared" si="36" ref="K45:K51">K107/C45</f>
        <v>66</v>
      </c>
      <c r="L45" s="44">
        <f aca="true" t="shared" si="37" ref="L45:L51">L107/C45</f>
        <v>22.999999999999996</v>
      </c>
      <c r="M45" s="44">
        <f aca="true" t="shared" si="38" ref="M45:M51">M107/C45</f>
        <v>17.999999999999996</v>
      </c>
      <c r="N45" s="44">
        <f aca="true" t="shared" si="39" ref="N45:N51">N107/C45</f>
        <v>22</v>
      </c>
      <c r="O45" s="44">
        <f aca="true" t="shared" si="40" ref="O45:O51">O107/C45</f>
        <v>30</v>
      </c>
      <c r="P45" s="44">
        <f aca="true" t="shared" si="41" ref="P45:P51">P107/C45</f>
        <v>26</v>
      </c>
    </row>
    <row r="46" spans="1:16" ht="12.75">
      <c r="A46" s="43">
        <v>2</v>
      </c>
      <c r="B46" s="45" t="s">
        <v>120</v>
      </c>
      <c r="C46" s="44">
        <v>14.8</v>
      </c>
      <c r="D46" s="44">
        <f t="shared" si="29"/>
        <v>143.99999999999997</v>
      </c>
      <c r="E46" s="44">
        <f t="shared" si="30"/>
        <v>11.999999999999998</v>
      </c>
      <c r="F46" s="44">
        <f t="shared" si="31"/>
        <v>11.999999999999998</v>
      </c>
      <c r="G46" s="44">
        <f t="shared" si="32"/>
        <v>11.999999999999998</v>
      </c>
      <c r="H46" s="44">
        <f t="shared" si="33"/>
        <v>11.999999999999998</v>
      </c>
      <c r="I46" s="44">
        <f t="shared" si="34"/>
        <v>11.999999999999998</v>
      </c>
      <c r="J46" s="44">
        <f t="shared" si="35"/>
        <v>11.999999999999998</v>
      </c>
      <c r="K46" s="44">
        <f t="shared" si="36"/>
        <v>11.999999999999998</v>
      </c>
      <c r="L46" s="44">
        <f t="shared" si="37"/>
        <v>11.999999999999998</v>
      </c>
      <c r="M46" s="44">
        <f t="shared" si="38"/>
        <v>11.999999999999998</v>
      </c>
      <c r="N46" s="44">
        <f t="shared" si="39"/>
        <v>11.999999999999998</v>
      </c>
      <c r="O46" s="44">
        <f t="shared" si="40"/>
        <v>11.999999999999998</v>
      </c>
      <c r="P46" s="44">
        <f t="shared" si="41"/>
        <v>11.999999999999998</v>
      </c>
    </row>
    <row r="47" spans="1:16" ht="12.75">
      <c r="A47" s="43">
        <v>3</v>
      </c>
      <c r="B47" s="45" t="s">
        <v>121</v>
      </c>
      <c r="C47" s="44">
        <v>21.67</v>
      </c>
      <c r="D47" s="44">
        <f t="shared" si="29"/>
        <v>215.9667743424088</v>
      </c>
      <c r="E47" s="44">
        <f t="shared" si="30"/>
        <v>17.997231195200737</v>
      </c>
      <c r="F47" s="44">
        <f t="shared" si="31"/>
        <v>17.997231195200737</v>
      </c>
      <c r="G47" s="44">
        <f t="shared" si="32"/>
        <v>17.997231195200737</v>
      </c>
      <c r="H47" s="44">
        <f t="shared" si="33"/>
        <v>17.997231195200737</v>
      </c>
      <c r="I47" s="44">
        <f t="shared" si="34"/>
        <v>17.997231195200737</v>
      </c>
      <c r="J47" s="44">
        <f t="shared" si="35"/>
        <v>17.997231195200737</v>
      </c>
      <c r="K47" s="44">
        <f t="shared" si="36"/>
        <v>17.997231195200737</v>
      </c>
      <c r="L47" s="44">
        <f t="shared" si="37"/>
        <v>17.997231195200737</v>
      </c>
      <c r="M47" s="44">
        <f t="shared" si="38"/>
        <v>17.997231195200737</v>
      </c>
      <c r="N47" s="44">
        <f t="shared" si="39"/>
        <v>17.997231195200737</v>
      </c>
      <c r="O47" s="44">
        <f t="shared" si="40"/>
        <v>17.997231195200737</v>
      </c>
      <c r="P47" s="44">
        <f t="shared" si="41"/>
        <v>17.997231195200737</v>
      </c>
    </row>
    <row r="48" spans="1:16" ht="12.75">
      <c r="A48" s="43">
        <v>4</v>
      </c>
      <c r="B48" s="50" t="s">
        <v>122</v>
      </c>
      <c r="C48" s="44">
        <v>15.1</v>
      </c>
      <c r="D48" s="44">
        <f t="shared" si="29"/>
        <v>260.4602649006623</v>
      </c>
      <c r="E48" s="44">
        <f t="shared" si="30"/>
        <v>24.86026490066225</v>
      </c>
      <c r="F48" s="44">
        <f t="shared" si="31"/>
        <v>24.86026490066225</v>
      </c>
      <c r="G48" s="44">
        <f t="shared" si="32"/>
        <v>24.86026490066225</v>
      </c>
      <c r="H48" s="44">
        <f t="shared" si="33"/>
        <v>18.550331125827817</v>
      </c>
      <c r="I48" s="44">
        <f t="shared" si="34"/>
        <v>18.550331125827817</v>
      </c>
      <c r="J48" s="44">
        <f t="shared" si="35"/>
        <v>18.550331125827817</v>
      </c>
      <c r="K48" s="44">
        <f t="shared" si="36"/>
        <v>18.550331125827817</v>
      </c>
      <c r="L48" s="44">
        <f t="shared" si="37"/>
        <v>18.550331125827817</v>
      </c>
      <c r="M48" s="44">
        <f t="shared" si="38"/>
        <v>18.550331125827817</v>
      </c>
      <c r="N48" s="44">
        <f t="shared" si="39"/>
        <v>24.86026490066225</v>
      </c>
      <c r="O48" s="44">
        <f t="shared" si="40"/>
        <v>24.86026490066225</v>
      </c>
      <c r="P48" s="44">
        <f t="shared" si="41"/>
        <v>24.856953642384106</v>
      </c>
    </row>
    <row r="49" spans="1:16" ht="12.75">
      <c r="A49" s="43">
        <v>5</v>
      </c>
      <c r="B49" s="50" t="s">
        <v>123</v>
      </c>
      <c r="C49" s="44">
        <v>17.89</v>
      </c>
      <c r="D49" s="44">
        <f t="shared" si="29"/>
        <v>0</v>
      </c>
      <c r="E49" s="44">
        <f t="shared" si="30"/>
        <v>0</v>
      </c>
      <c r="F49" s="44">
        <f t="shared" si="31"/>
        <v>0</v>
      </c>
      <c r="G49" s="44">
        <f t="shared" si="32"/>
        <v>0</v>
      </c>
      <c r="H49" s="44">
        <f t="shared" si="33"/>
        <v>0</v>
      </c>
      <c r="I49" s="44">
        <f t="shared" si="34"/>
        <v>0</v>
      </c>
      <c r="J49" s="44">
        <f t="shared" si="35"/>
        <v>0</v>
      </c>
      <c r="K49" s="44">
        <f t="shared" si="36"/>
        <v>0</v>
      </c>
      <c r="L49" s="44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</row>
    <row r="50" spans="1:16" ht="12.75">
      <c r="A50" s="43">
        <v>6</v>
      </c>
      <c r="B50" s="50" t="s">
        <v>124</v>
      </c>
      <c r="C50" s="44">
        <v>18.31</v>
      </c>
      <c r="D50" s="44">
        <f t="shared" si="29"/>
        <v>0</v>
      </c>
      <c r="E50" s="44">
        <f t="shared" si="30"/>
        <v>0</v>
      </c>
      <c r="F50" s="44">
        <f t="shared" si="31"/>
        <v>0</v>
      </c>
      <c r="G50" s="44">
        <f t="shared" si="32"/>
        <v>0</v>
      </c>
      <c r="H50" s="44">
        <f t="shared" si="33"/>
        <v>0</v>
      </c>
      <c r="I50" s="44">
        <f t="shared" si="34"/>
        <v>0</v>
      </c>
      <c r="J50" s="44">
        <f t="shared" si="35"/>
        <v>0</v>
      </c>
      <c r="K50" s="44">
        <f t="shared" si="36"/>
        <v>0</v>
      </c>
      <c r="L50" s="44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</row>
    <row r="51" spans="1:16" ht="12.75">
      <c r="A51" s="43">
        <v>7</v>
      </c>
      <c r="B51" s="50" t="s">
        <v>125</v>
      </c>
      <c r="C51" s="44">
        <v>20.63</v>
      </c>
      <c r="D51" s="44">
        <f t="shared" si="29"/>
        <v>240.30247212796897</v>
      </c>
      <c r="E51" s="44">
        <f t="shared" si="30"/>
        <v>20.02666020358701</v>
      </c>
      <c r="F51" s="44">
        <f t="shared" si="31"/>
        <v>20.02666020358701</v>
      </c>
      <c r="G51" s="44">
        <f t="shared" si="32"/>
        <v>20.02666020358701</v>
      </c>
      <c r="H51" s="44">
        <f t="shared" si="33"/>
        <v>20.02666020358701</v>
      </c>
      <c r="I51" s="44">
        <f t="shared" si="34"/>
        <v>20.02666020358701</v>
      </c>
      <c r="J51" s="44">
        <f t="shared" si="35"/>
        <v>20.02666020358701</v>
      </c>
      <c r="K51" s="44">
        <f t="shared" si="36"/>
        <v>20.02666020358701</v>
      </c>
      <c r="L51" s="44">
        <f t="shared" si="37"/>
        <v>20.02666020358701</v>
      </c>
      <c r="M51" s="44">
        <f t="shared" si="38"/>
        <v>20.02666020358701</v>
      </c>
      <c r="N51" s="44">
        <f t="shared" si="39"/>
        <v>20.02666020358701</v>
      </c>
      <c r="O51" s="44">
        <f t="shared" si="40"/>
        <v>20.02666020358701</v>
      </c>
      <c r="P51" s="44">
        <f t="shared" si="41"/>
        <v>20.00920988851188</v>
      </c>
    </row>
    <row r="52" spans="1:16" ht="12.75">
      <c r="A52" s="43">
        <v>8</v>
      </c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3.5">
      <c r="A53" s="53"/>
      <c r="B53" s="53" t="s">
        <v>25</v>
      </c>
      <c r="C53" s="53"/>
      <c r="D53" s="49">
        <f aca="true" t="shared" si="42" ref="D53:P53">SUM(D45+D46+D47+D48+D49+D50+D51+D52)</f>
        <v>1314.7295113710402</v>
      </c>
      <c r="E53" s="49">
        <f t="shared" si="42"/>
        <v>92.88415629945</v>
      </c>
      <c r="F53" s="49">
        <f t="shared" si="42"/>
        <v>99.88415629945</v>
      </c>
      <c r="G53" s="49">
        <f t="shared" si="42"/>
        <v>95.88415629945</v>
      </c>
      <c r="H53" s="49">
        <f t="shared" si="42"/>
        <v>96.57422252461556</v>
      </c>
      <c r="I53" s="49">
        <f t="shared" si="42"/>
        <v>93.57422252461556</v>
      </c>
      <c r="J53" s="49">
        <f t="shared" si="42"/>
        <v>220.57422252461555</v>
      </c>
      <c r="K53" s="49">
        <f t="shared" si="42"/>
        <v>134.57422252461555</v>
      </c>
      <c r="L53" s="49">
        <f t="shared" si="42"/>
        <v>91.57422252461556</v>
      </c>
      <c r="M53" s="49">
        <f t="shared" si="42"/>
        <v>86.57422252461556</v>
      </c>
      <c r="N53" s="49">
        <f t="shared" si="42"/>
        <v>96.88415629945</v>
      </c>
      <c r="O53" s="49">
        <f t="shared" si="42"/>
        <v>104.88415629945</v>
      </c>
      <c r="P53" s="49">
        <f t="shared" si="42"/>
        <v>100.86339472609673</v>
      </c>
    </row>
    <row r="54" spans="1:16" ht="12.75">
      <c r="A54" s="55"/>
      <c r="B54" s="55" t="s">
        <v>25</v>
      </c>
      <c r="C54" s="55"/>
      <c r="D54" s="61">
        <f aca="true" t="shared" si="43" ref="D54:P54">SUM(D29+D36+D44+D53)</f>
        <v>43313.9400683429</v>
      </c>
      <c r="E54" s="61">
        <f t="shared" si="43"/>
        <v>3425.4068141984744</v>
      </c>
      <c r="F54" s="61">
        <f t="shared" si="43"/>
        <v>3470.9342990194395</v>
      </c>
      <c r="G54" s="61">
        <f t="shared" si="43"/>
        <v>3527.8266207337974</v>
      </c>
      <c r="H54" s="61">
        <f t="shared" si="43"/>
        <v>3496.1568978112523</v>
      </c>
      <c r="I54" s="61">
        <f t="shared" si="43"/>
        <v>3518.961624092491</v>
      </c>
      <c r="J54" s="61">
        <f t="shared" si="43"/>
        <v>4224.151559622935</v>
      </c>
      <c r="K54" s="61">
        <f t="shared" si="43"/>
        <v>4258.349291488134</v>
      </c>
      <c r="L54" s="61">
        <f t="shared" si="43"/>
        <v>4226.284477965164</v>
      </c>
      <c r="M54" s="61">
        <f t="shared" si="43"/>
        <v>3677.0349951840562</v>
      </c>
      <c r="N54" s="61">
        <f t="shared" si="43"/>
        <v>3454.877137518613</v>
      </c>
      <c r="O54" s="61">
        <f t="shared" si="43"/>
        <v>3384.208605517579</v>
      </c>
      <c r="P54" s="61">
        <f t="shared" si="43"/>
        <v>2649.747745190948</v>
      </c>
    </row>
    <row r="56" spans="1:16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2.75" customHeight="1">
      <c r="A57" s="40" t="s">
        <v>89</v>
      </c>
      <c r="B57" s="40" t="s">
        <v>102</v>
      </c>
      <c r="C57" s="40" t="s">
        <v>103</v>
      </c>
      <c r="D57" s="40" t="s">
        <v>104</v>
      </c>
      <c r="E57" s="113" t="s">
        <v>126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5"/>
    </row>
    <row r="58" spans="1:16" ht="12.75">
      <c r="A58" s="42" t="s">
        <v>105</v>
      </c>
      <c r="B58" s="42"/>
      <c r="C58" s="42" t="s">
        <v>91</v>
      </c>
      <c r="D58" s="42" t="s">
        <v>32</v>
      </c>
      <c r="E58" s="41" t="s">
        <v>35</v>
      </c>
      <c r="F58" s="41" t="s">
        <v>36</v>
      </c>
      <c r="G58" s="41" t="s">
        <v>37</v>
      </c>
      <c r="H58" s="41" t="s">
        <v>38</v>
      </c>
      <c r="I58" s="41" t="s">
        <v>39</v>
      </c>
      <c r="J58" s="41" t="s">
        <v>40</v>
      </c>
      <c r="K58" s="41" t="s">
        <v>41</v>
      </c>
      <c r="L58" s="41" t="s">
        <v>42</v>
      </c>
      <c r="M58" s="41" t="s">
        <v>43</v>
      </c>
      <c r="N58" s="41" t="s">
        <v>44</v>
      </c>
      <c r="O58" s="41" t="s">
        <v>45</v>
      </c>
      <c r="P58" s="41" t="s">
        <v>46</v>
      </c>
    </row>
    <row r="59" spans="1:16" ht="12.75">
      <c r="A59" s="112" t="s">
        <v>106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>
      <c r="A60" s="43">
        <v>2</v>
      </c>
      <c r="B60" s="46" t="s">
        <v>0</v>
      </c>
      <c r="C60" s="44">
        <v>15.1</v>
      </c>
      <c r="D60" s="44">
        <f aca="true" t="shared" si="44" ref="D60:D84">SUM(E60:P60)</f>
        <v>25038.900000000005</v>
      </c>
      <c r="E60" s="44">
        <v>1736.18</v>
      </c>
      <c r="F60" s="43">
        <v>1736.18</v>
      </c>
      <c r="G60" s="43">
        <v>1736.18</v>
      </c>
      <c r="H60" s="43">
        <v>1718.06</v>
      </c>
      <c r="I60" s="43">
        <v>1712.4</v>
      </c>
      <c r="J60" s="44">
        <v>3477</v>
      </c>
      <c r="K60" s="43">
        <v>3523.28</v>
      </c>
      <c r="L60" s="43">
        <v>3523.28</v>
      </c>
      <c r="M60" s="43">
        <v>1712.4</v>
      </c>
      <c r="N60" s="43">
        <v>1736.18</v>
      </c>
      <c r="O60" s="43">
        <v>1736.18</v>
      </c>
      <c r="P60" s="43">
        <v>691.58</v>
      </c>
    </row>
    <row r="61" spans="1:16" ht="12.75">
      <c r="A61" s="43">
        <v>3</v>
      </c>
      <c r="B61" s="46" t="s">
        <v>1</v>
      </c>
      <c r="C61" s="44">
        <v>15.1</v>
      </c>
      <c r="D61" s="44">
        <f t="shared" si="44"/>
        <v>15735.430000000002</v>
      </c>
      <c r="E61" s="44">
        <v>754.68</v>
      </c>
      <c r="F61" s="44">
        <v>754.68</v>
      </c>
      <c r="G61" s="44">
        <v>754.68</v>
      </c>
      <c r="H61" s="44">
        <v>736.56</v>
      </c>
      <c r="I61" s="44">
        <v>730.9</v>
      </c>
      <c r="J61" s="44">
        <v>2995.69</v>
      </c>
      <c r="K61" s="44">
        <v>3017.61</v>
      </c>
      <c r="L61" s="43">
        <v>2995.69</v>
      </c>
      <c r="M61" s="44">
        <v>730.9</v>
      </c>
      <c r="N61" s="44">
        <v>754.68</v>
      </c>
      <c r="O61" s="44">
        <v>754.68</v>
      </c>
      <c r="P61" s="44">
        <v>754.68</v>
      </c>
    </row>
    <row r="62" spans="1:16" ht="12.75">
      <c r="A62" s="43">
        <v>4</v>
      </c>
      <c r="B62" s="46" t="s">
        <v>2</v>
      </c>
      <c r="C62" s="44">
        <v>15.1</v>
      </c>
      <c r="D62" s="44">
        <f t="shared" si="44"/>
        <v>15409.180000000002</v>
      </c>
      <c r="E62" s="44">
        <v>727.29</v>
      </c>
      <c r="F62" s="43">
        <v>727.69</v>
      </c>
      <c r="G62" s="43">
        <v>727.29</v>
      </c>
      <c r="H62" s="43">
        <v>709.17</v>
      </c>
      <c r="I62" s="43">
        <v>703.5</v>
      </c>
      <c r="J62" s="43">
        <v>2975.81</v>
      </c>
      <c r="K62" s="43">
        <v>2993.26</v>
      </c>
      <c r="L62" s="43">
        <v>2976.81</v>
      </c>
      <c r="M62" s="44">
        <v>703.5</v>
      </c>
      <c r="N62" s="44">
        <v>721.62</v>
      </c>
      <c r="O62" s="44">
        <v>721.62</v>
      </c>
      <c r="P62" s="44">
        <v>721.62</v>
      </c>
    </row>
    <row r="63" spans="1:16" ht="12.75">
      <c r="A63" s="43">
        <v>5</v>
      </c>
      <c r="B63" s="46" t="s">
        <v>3</v>
      </c>
      <c r="C63" s="44">
        <v>15.1</v>
      </c>
      <c r="D63" s="44">
        <f t="shared" si="44"/>
        <v>12769.510000000002</v>
      </c>
      <c r="E63" s="44">
        <v>1092.36</v>
      </c>
      <c r="F63" s="43">
        <v>1092.36</v>
      </c>
      <c r="G63" s="43">
        <v>1092.36</v>
      </c>
      <c r="H63" s="43">
        <v>1066.69</v>
      </c>
      <c r="I63" s="43">
        <v>1003.69</v>
      </c>
      <c r="J63" s="43">
        <v>1136.73</v>
      </c>
      <c r="K63" s="43">
        <v>1181.48</v>
      </c>
      <c r="L63" s="43">
        <v>1136.73</v>
      </c>
      <c r="M63" s="43">
        <v>1066.69</v>
      </c>
      <c r="N63" s="43">
        <v>1092.36</v>
      </c>
      <c r="O63" s="43">
        <v>1092.36</v>
      </c>
      <c r="P63" s="43">
        <v>715.7</v>
      </c>
    </row>
    <row r="64" spans="1:16" ht="12.75">
      <c r="A64" s="43">
        <v>6</v>
      </c>
      <c r="B64" s="46" t="s">
        <v>4</v>
      </c>
      <c r="C64" s="44">
        <v>15.1</v>
      </c>
      <c r="D64" s="44">
        <f t="shared" si="44"/>
        <v>25648.140000000003</v>
      </c>
      <c r="E64" s="44">
        <v>1749.21</v>
      </c>
      <c r="F64" s="43">
        <v>1749.21</v>
      </c>
      <c r="G64" s="43">
        <v>1749.21</v>
      </c>
      <c r="H64" s="43">
        <v>1731.09</v>
      </c>
      <c r="I64" s="43">
        <v>1723.54</v>
      </c>
      <c r="J64" s="43">
        <v>3486.44</v>
      </c>
      <c r="K64" s="43">
        <v>3510.56</v>
      </c>
      <c r="L64" s="43">
        <v>3486.44</v>
      </c>
      <c r="M64" s="43">
        <v>1723.54</v>
      </c>
      <c r="N64" s="43">
        <v>1754.88</v>
      </c>
      <c r="O64" s="43">
        <v>1754.88</v>
      </c>
      <c r="P64" s="43">
        <v>1229.14</v>
      </c>
    </row>
    <row r="65" spans="1:16" ht="12.75">
      <c r="A65" s="43">
        <v>7</v>
      </c>
      <c r="B65" s="46" t="s">
        <v>5</v>
      </c>
      <c r="C65" s="44">
        <v>20.63</v>
      </c>
      <c r="D65" s="44">
        <f t="shared" si="44"/>
        <v>27012.309999999998</v>
      </c>
      <c r="E65" s="44">
        <v>2416.28</v>
      </c>
      <c r="F65" s="44">
        <v>2416.28</v>
      </c>
      <c r="G65" s="44">
        <v>2416.28</v>
      </c>
      <c r="H65" s="44">
        <v>2416.28</v>
      </c>
      <c r="I65" s="44">
        <v>2416.28</v>
      </c>
      <c r="J65" s="44">
        <v>2416.28</v>
      </c>
      <c r="K65" s="44">
        <v>2416.28</v>
      </c>
      <c r="L65" s="44">
        <v>2416.28</v>
      </c>
      <c r="M65" s="44">
        <v>2416.28</v>
      </c>
      <c r="N65" s="44">
        <v>2416.28</v>
      </c>
      <c r="O65" s="44">
        <v>2416.28</v>
      </c>
      <c r="P65" s="44">
        <v>433.23</v>
      </c>
    </row>
    <row r="66" spans="1:16" ht="12.75">
      <c r="A66" s="43">
        <v>8</v>
      </c>
      <c r="B66" s="46" t="s">
        <v>6</v>
      </c>
      <c r="C66" s="44">
        <v>20.63</v>
      </c>
      <c r="D66" s="44">
        <f t="shared" si="44"/>
        <v>28833.950000000004</v>
      </c>
      <c r="E66" s="44">
        <v>2491.9</v>
      </c>
      <c r="F66" s="44">
        <v>2491.9</v>
      </c>
      <c r="G66" s="44">
        <v>2491.9</v>
      </c>
      <c r="H66" s="44">
        <v>2491.9</v>
      </c>
      <c r="I66" s="44">
        <v>2491.9</v>
      </c>
      <c r="J66" s="44">
        <v>2491.9</v>
      </c>
      <c r="K66" s="44">
        <v>2491.9</v>
      </c>
      <c r="L66" s="44">
        <v>2491.9</v>
      </c>
      <c r="M66" s="44">
        <v>2491.9</v>
      </c>
      <c r="N66" s="44">
        <v>2491.9</v>
      </c>
      <c r="O66" s="44">
        <v>2491.9</v>
      </c>
      <c r="P66" s="44">
        <v>1423.05</v>
      </c>
    </row>
    <row r="67" spans="1:16" ht="12.75">
      <c r="A67" s="43">
        <v>9</v>
      </c>
      <c r="B67" s="46" t="s">
        <v>7</v>
      </c>
      <c r="C67" s="44">
        <v>20.63</v>
      </c>
      <c r="D67" s="44">
        <f t="shared" si="44"/>
        <v>29784.82</v>
      </c>
      <c r="E67" s="44">
        <v>2592.16</v>
      </c>
      <c r="F67" s="44">
        <v>2592.16</v>
      </c>
      <c r="G67" s="44">
        <v>2592.16</v>
      </c>
      <c r="H67" s="44">
        <v>2592.16</v>
      </c>
      <c r="I67" s="44">
        <v>2592.16</v>
      </c>
      <c r="J67" s="44">
        <v>2592.16</v>
      </c>
      <c r="K67" s="44">
        <v>2592.16</v>
      </c>
      <c r="L67" s="44">
        <v>2592.16</v>
      </c>
      <c r="M67" s="44">
        <v>2592.16</v>
      </c>
      <c r="N67" s="44">
        <v>2592.16</v>
      </c>
      <c r="O67" s="44">
        <v>2592.16</v>
      </c>
      <c r="P67" s="44">
        <v>1271.06</v>
      </c>
    </row>
    <row r="68" spans="1:16" ht="12.75">
      <c r="A68" s="43">
        <v>10</v>
      </c>
      <c r="B68" s="46" t="s">
        <v>8</v>
      </c>
      <c r="C68" s="44">
        <v>20.63</v>
      </c>
      <c r="D68" s="44">
        <f t="shared" si="44"/>
        <v>21579.350000000002</v>
      </c>
      <c r="E68" s="44">
        <v>1933.65</v>
      </c>
      <c r="F68" s="44">
        <v>1933.65</v>
      </c>
      <c r="G68" s="44">
        <v>1933.65</v>
      </c>
      <c r="H68" s="44">
        <v>1933.65</v>
      </c>
      <c r="I68" s="44">
        <v>1933.65</v>
      </c>
      <c r="J68" s="44">
        <v>1933.65</v>
      </c>
      <c r="K68" s="44">
        <v>1933.65</v>
      </c>
      <c r="L68" s="44">
        <v>1933.65</v>
      </c>
      <c r="M68" s="44">
        <v>1933.65</v>
      </c>
      <c r="N68" s="44">
        <v>1933.65</v>
      </c>
      <c r="O68" s="44">
        <v>1933.65</v>
      </c>
      <c r="P68" s="44">
        <v>309.2</v>
      </c>
    </row>
    <row r="69" spans="1:16" ht="12.75">
      <c r="A69" s="43">
        <v>11</v>
      </c>
      <c r="B69" s="46" t="s">
        <v>9</v>
      </c>
      <c r="C69" s="44">
        <v>20.63</v>
      </c>
      <c r="D69" s="44">
        <f t="shared" si="44"/>
        <v>30391.03</v>
      </c>
      <c r="E69" s="44">
        <v>2627.23</v>
      </c>
      <c r="F69" s="44">
        <v>2627.23</v>
      </c>
      <c r="G69" s="44">
        <v>2627.23</v>
      </c>
      <c r="H69" s="44">
        <v>2627.23</v>
      </c>
      <c r="I69" s="44">
        <v>2627.23</v>
      </c>
      <c r="J69" s="44">
        <v>2627.23</v>
      </c>
      <c r="K69" s="44">
        <v>2627.23</v>
      </c>
      <c r="L69" s="44">
        <v>2627.23</v>
      </c>
      <c r="M69" s="44">
        <v>2627.23</v>
      </c>
      <c r="N69" s="44">
        <v>2627.23</v>
      </c>
      <c r="O69" s="44">
        <v>2627.23</v>
      </c>
      <c r="P69" s="44">
        <v>1491.5</v>
      </c>
    </row>
    <row r="70" spans="1:16" ht="12.75">
      <c r="A70" s="43">
        <v>14</v>
      </c>
      <c r="B70" s="46" t="s">
        <v>10</v>
      </c>
      <c r="C70" s="44">
        <v>22.54</v>
      </c>
      <c r="D70" s="44">
        <f t="shared" si="44"/>
        <v>63104</v>
      </c>
      <c r="E70" s="44">
        <v>5514</v>
      </c>
      <c r="F70" s="44">
        <v>5514</v>
      </c>
      <c r="G70" s="44">
        <v>5514</v>
      </c>
      <c r="H70" s="44">
        <v>5514</v>
      </c>
      <c r="I70" s="44">
        <v>5514</v>
      </c>
      <c r="J70" s="44">
        <v>5514</v>
      </c>
      <c r="K70" s="44">
        <v>5514</v>
      </c>
      <c r="L70" s="44">
        <v>5514</v>
      </c>
      <c r="M70" s="44">
        <v>5514</v>
      </c>
      <c r="N70" s="44">
        <v>5514</v>
      </c>
      <c r="O70" s="44">
        <v>5514</v>
      </c>
      <c r="P70" s="44">
        <v>2450</v>
      </c>
    </row>
    <row r="71" spans="1:16" ht="12.75">
      <c r="A71" s="43">
        <v>15</v>
      </c>
      <c r="B71" s="46" t="s">
        <v>11</v>
      </c>
      <c r="C71" s="44">
        <v>22.2</v>
      </c>
      <c r="D71" s="44">
        <f t="shared" si="44"/>
        <v>48704</v>
      </c>
      <c r="E71" s="44">
        <v>5269</v>
      </c>
      <c r="F71" s="44">
        <v>5269</v>
      </c>
      <c r="G71" s="44">
        <v>5269</v>
      </c>
      <c r="H71" s="44">
        <v>5269</v>
      </c>
      <c r="I71" s="44">
        <v>5269</v>
      </c>
      <c r="J71" s="44">
        <v>5269</v>
      </c>
      <c r="K71" s="44">
        <v>5269</v>
      </c>
      <c r="L71" s="44">
        <v>5269</v>
      </c>
      <c r="M71" s="44">
        <v>1293</v>
      </c>
      <c r="N71" s="44">
        <v>1753</v>
      </c>
      <c r="O71" s="44">
        <v>1753</v>
      </c>
      <c r="P71" s="44">
        <v>1753</v>
      </c>
    </row>
    <row r="72" spans="1:16" ht="12.75">
      <c r="A72" s="43">
        <v>16</v>
      </c>
      <c r="B72" s="46" t="s">
        <v>12</v>
      </c>
      <c r="C72" s="44">
        <v>17.21</v>
      </c>
      <c r="D72" s="44">
        <f t="shared" si="44"/>
        <v>10326</v>
      </c>
      <c r="E72" s="44">
        <v>860.5</v>
      </c>
      <c r="F72" s="44">
        <v>860.5</v>
      </c>
      <c r="G72" s="44">
        <v>860.5</v>
      </c>
      <c r="H72" s="44">
        <v>860.5</v>
      </c>
      <c r="I72" s="44">
        <v>860.5</v>
      </c>
      <c r="J72" s="44">
        <v>860.5</v>
      </c>
      <c r="K72" s="44">
        <v>860.5</v>
      </c>
      <c r="L72" s="44">
        <v>860.5</v>
      </c>
      <c r="M72" s="44">
        <v>860.5</v>
      </c>
      <c r="N72" s="44">
        <v>860.5</v>
      </c>
      <c r="O72" s="44">
        <v>860.5</v>
      </c>
      <c r="P72" s="44">
        <v>860.5</v>
      </c>
    </row>
    <row r="73" spans="1:16" ht="12.75">
      <c r="A73" s="43">
        <v>17</v>
      </c>
      <c r="B73" s="46" t="s">
        <v>13</v>
      </c>
      <c r="C73" s="44">
        <v>16.33</v>
      </c>
      <c r="D73" s="44">
        <f t="shared" si="44"/>
        <v>9798</v>
      </c>
      <c r="E73" s="44">
        <v>816.5</v>
      </c>
      <c r="F73" s="44">
        <v>816.5</v>
      </c>
      <c r="G73" s="44">
        <v>816.5</v>
      </c>
      <c r="H73" s="44">
        <v>816.5</v>
      </c>
      <c r="I73" s="44">
        <v>816.5</v>
      </c>
      <c r="J73" s="44">
        <v>816.5</v>
      </c>
      <c r="K73" s="44">
        <v>816.5</v>
      </c>
      <c r="L73" s="44">
        <v>816.5</v>
      </c>
      <c r="M73" s="44">
        <v>816.5</v>
      </c>
      <c r="N73" s="44">
        <v>816.5</v>
      </c>
      <c r="O73" s="44">
        <v>816.5</v>
      </c>
      <c r="P73" s="44">
        <v>816.5</v>
      </c>
    </row>
    <row r="74" spans="1:16" ht="12.75">
      <c r="A74" s="43">
        <v>18</v>
      </c>
      <c r="B74" s="46" t="s">
        <v>14</v>
      </c>
      <c r="C74" s="44">
        <v>20.07</v>
      </c>
      <c r="D74" s="44">
        <f t="shared" si="44"/>
        <v>12042</v>
      </c>
      <c r="E74" s="44">
        <v>1003.5</v>
      </c>
      <c r="F74" s="44">
        <v>1003.5</v>
      </c>
      <c r="G74" s="44">
        <v>1003.5</v>
      </c>
      <c r="H74" s="44">
        <v>1003.5</v>
      </c>
      <c r="I74" s="44">
        <v>1003.5</v>
      </c>
      <c r="J74" s="44">
        <v>1003.5</v>
      </c>
      <c r="K74" s="44">
        <v>1003.5</v>
      </c>
      <c r="L74" s="44">
        <v>1003.5</v>
      </c>
      <c r="M74" s="44">
        <v>1003.5</v>
      </c>
      <c r="N74" s="44">
        <v>1003.5</v>
      </c>
      <c r="O74" s="44">
        <v>1003.5</v>
      </c>
      <c r="P74" s="44">
        <v>1003.5</v>
      </c>
    </row>
    <row r="75" spans="1:16" ht="12.75">
      <c r="A75" s="43">
        <v>19</v>
      </c>
      <c r="B75" s="47" t="s">
        <v>15</v>
      </c>
      <c r="C75" s="44">
        <v>17.85</v>
      </c>
      <c r="D75" s="44">
        <f t="shared" si="44"/>
        <v>61047</v>
      </c>
      <c r="E75" s="43">
        <v>5087.25</v>
      </c>
      <c r="F75" s="43">
        <v>5087.25</v>
      </c>
      <c r="G75" s="44">
        <v>5087.25</v>
      </c>
      <c r="H75" s="44">
        <v>5087.25</v>
      </c>
      <c r="I75" s="44">
        <v>5087.25</v>
      </c>
      <c r="J75" s="44">
        <v>5087.25</v>
      </c>
      <c r="K75" s="44">
        <v>5087.25</v>
      </c>
      <c r="L75" s="44">
        <v>5087.25</v>
      </c>
      <c r="M75" s="44">
        <v>5087.25</v>
      </c>
      <c r="N75" s="44">
        <v>5087.25</v>
      </c>
      <c r="O75" s="44">
        <v>5087.25</v>
      </c>
      <c r="P75" s="44">
        <v>5087.25</v>
      </c>
    </row>
    <row r="76" spans="1:16" ht="12.75">
      <c r="A76" s="43">
        <v>20</v>
      </c>
      <c r="B76" s="46" t="s">
        <v>16</v>
      </c>
      <c r="C76" s="44">
        <v>18.31</v>
      </c>
      <c r="D76" s="44">
        <f t="shared" si="44"/>
        <v>8318.83</v>
      </c>
      <c r="E76" s="44">
        <v>274.65</v>
      </c>
      <c r="F76" s="44">
        <v>146.48</v>
      </c>
      <c r="G76" s="44">
        <v>183.1</v>
      </c>
      <c r="H76" s="44">
        <v>238.03</v>
      </c>
      <c r="I76" s="44">
        <v>201.41</v>
      </c>
      <c r="J76" s="44">
        <v>842.26</v>
      </c>
      <c r="K76" s="44">
        <v>2297.27</v>
      </c>
      <c r="L76" s="44">
        <v>1464.8</v>
      </c>
      <c r="M76" s="44">
        <v>1318.32</v>
      </c>
      <c r="N76" s="44">
        <v>876.45</v>
      </c>
      <c r="O76" s="44">
        <v>201.41</v>
      </c>
      <c r="P76" s="44">
        <v>274.65</v>
      </c>
    </row>
    <row r="77" spans="1:16" ht="12.75">
      <c r="A77" s="43">
        <v>21</v>
      </c>
      <c r="B77" s="46" t="s">
        <v>17</v>
      </c>
      <c r="C77" s="44">
        <v>24.07</v>
      </c>
      <c r="D77" s="44">
        <f t="shared" si="44"/>
        <v>5199.5599999999995</v>
      </c>
      <c r="E77" s="44">
        <v>0</v>
      </c>
      <c r="F77" s="44">
        <v>240.72</v>
      </c>
      <c r="G77" s="44">
        <v>337.01</v>
      </c>
      <c r="H77" s="44">
        <v>0</v>
      </c>
      <c r="I77" s="44">
        <v>553.66</v>
      </c>
      <c r="J77" s="44">
        <v>698.09</v>
      </c>
      <c r="K77" s="44">
        <v>361.08</v>
      </c>
      <c r="L77" s="44">
        <v>1083.24</v>
      </c>
      <c r="M77" s="44">
        <v>842.52</v>
      </c>
      <c r="N77" s="44">
        <v>601.8</v>
      </c>
      <c r="O77" s="44">
        <v>288.86</v>
      </c>
      <c r="P77" s="44">
        <v>192.58</v>
      </c>
    </row>
    <row r="78" spans="1:16" ht="12.75">
      <c r="A78" s="43">
        <v>22</v>
      </c>
      <c r="B78" s="46" t="s">
        <v>18</v>
      </c>
      <c r="C78" s="44">
        <v>14.8</v>
      </c>
      <c r="D78" s="44">
        <f t="shared" si="44"/>
        <v>8584.000000000002</v>
      </c>
      <c r="E78" s="44">
        <v>621.6</v>
      </c>
      <c r="F78" s="44">
        <v>695.6</v>
      </c>
      <c r="G78" s="44">
        <v>873.2</v>
      </c>
      <c r="H78" s="44">
        <v>562.4</v>
      </c>
      <c r="I78" s="44">
        <v>266.4</v>
      </c>
      <c r="J78" s="44">
        <v>74</v>
      </c>
      <c r="K78" s="44">
        <v>444</v>
      </c>
      <c r="L78" s="44">
        <v>444</v>
      </c>
      <c r="M78" s="44">
        <v>3507.6</v>
      </c>
      <c r="N78" s="44">
        <v>399.6</v>
      </c>
      <c r="O78" s="44">
        <v>370</v>
      </c>
      <c r="P78" s="44">
        <v>325.6</v>
      </c>
    </row>
    <row r="79" spans="1:16" ht="12.75">
      <c r="A79" s="43">
        <v>23</v>
      </c>
      <c r="B79" s="47" t="s">
        <v>19</v>
      </c>
      <c r="C79" s="44">
        <v>14.8</v>
      </c>
      <c r="D79" s="44">
        <f t="shared" si="44"/>
        <v>6304.800000000001</v>
      </c>
      <c r="E79" s="44">
        <v>532.8</v>
      </c>
      <c r="F79" s="44">
        <v>488.4</v>
      </c>
      <c r="G79" s="44">
        <v>488.4</v>
      </c>
      <c r="H79" s="44">
        <v>473.6</v>
      </c>
      <c r="I79" s="44">
        <v>473.6</v>
      </c>
      <c r="J79" s="44">
        <v>740</v>
      </c>
      <c r="K79" s="44">
        <v>740</v>
      </c>
      <c r="L79" s="44">
        <v>503.2</v>
      </c>
      <c r="M79" s="44">
        <v>473.6</v>
      </c>
      <c r="N79" s="44">
        <v>458.8</v>
      </c>
      <c r="O79" s="44">
        <v>458.8</v>
      </c>
      <c r="P79" s="44">
        <v>473.6</v>
      </c>
    </row>
    <row r="80" spans="1:16" ht="12.75">
      <c r="A80" s="43">
        <v>24</v>
      </c>
      <c r="B80" s="48" t="s">
        <v>20</v>
      </c>
      <c r="C80" s="44">
        <v>14.8</v>
      </c>
      <c r="D80" s="44">
        <f t="shared" si="44"/>
        <v>3942.72</v>
      </c>
      <c r="E80" s="44">
        <v>328.56</v>
      </c>
      <c r="F80" s="44">
        <v>328.56</v>
      </c>
      <c r="G80" s="44">
        <v>328.56</v>
      </c>
      <c r="H80" s="44">
        <v>328.56</v>
      </c>
      <c r="I80" s="44">
        <v>328.56</v>
      </c>
      <c r="J80" s="44">
        <v>328.56</v>
      </c>
      <c r="K80" s="44">
        <v>328.56</v>
      </c>
      <c r="L80" s="44">
        <v>328.56</v>
      </c>
      <c r="M80" s="44">
        <v>328.56</v>
      </c>
      <c r="N80" s="44">
        <v>328.56</v>
      </c>
      <c r="O80" s="44">
        <v>328.56</v>
      </c>
      <c r="P80" s="44">
        <v>328.56</v>
      </c>
    </row>
    <row r="81" spans="1:16" ht="12.75">
      <c r="A81" s="43">
        <v>25</v>
      </c>
      <c r="B81" s="46" t="s">
        <v>21</v>
      </c>
      <c r="C81" s="44">
        <v>14.8</v>
      </c>
      <c r="D81" s="44">
        <f t="shared" si="44"/>
        <v>50438.39999999999</v>
      </c>
      <c r="E81" s="44">
        <v>4203.2</v>
      </c>
      <c r="F81" s="44">
        <v>4203.2</v>
      </c>
      <c r="G81" s="44">
        <v>4203.2</v>
      </c>
      <c r="H81" s="44">
        <v>4203.2</v>
      </c>
      <c r="I81" s="44">
        <v>4203.2</v>
      </c>
      <c r="J81" s="44">
        <v>4203.2</v>
      </c>
      <c r="K81" s="44">
        <v>4203.2</v>
      </c>
      <c r="L81" s="44">
        <v>4203.2</v>
      </c>
      <c r="M81" s="44">
        <v>4203.2</v>
      </c>
      <c r="N81" s="44">
        <v>4203.2</v>
      </c>
      <c r="O81" s="44">
        <v>4203.2</v>
      </c>
      <c r="P81" s="44">
        <v>4203.2</v>
      </c>
    </row>
    <row r="82" spans="1:16" ht="12.75">
      <c r="A82" s="43">
        <v>26</v>
      </c>
      <c r="B82" s="46" t="s">
        <v>22</v>
      </c>
      <c r="C82" s="44">
        <v>14.8</v>
      </c>
      <c r="D82" s="44">
        <f t="shared" si="44"/>
        <v>25710.560000000005</v>
      </c>
      <c r="E82" s="44">
        <v>2205.2</v>
      </c>
      <c r="F82" s="44">
        <v>2205.2</v>
      </c>
      <c r="G82" s="44">
        <v>2205.2</v>
      </c>
      <c r="H82" s="44">
        <v>2205.2</v>
      </c>
      <c r="I82" s="44">
        <v>2205.2</v>
      </c>
      <c r="J82" s="44">
        <v>2205.2</v>
      </c>
      <c r="K82" s="44">
        <v>2205.2</v>
      </c>
      <c r="L82" s="44">
        <v>2205.2</v>
      </c>
      <c r="M82" s="44">
        <v>2205.2</v>
      </c>
      <c r="N82" s="44">
        <v>2205.2</v>
      </c>
      <c r="O82" s="44">
        <v>2205.2</v>
      </c>
      <c r="P82" s="44">
        <v>1453.36</v>
      </c>
    </row>
    <row r="83" spans="1:16" ht="12.75">
      <c r="A83" s="43">
        <v>27</v>
      </c>
      <c r="B83" s="47" t="s">
        <v>23</v>
      </c>
      <c r="C83" s="44">
        <v>14.8</v>
      </c>
      <c r="D83" s="44">
        <f t="shared" si="44"/>
        <v>22658.8</v>
      </c>
      <c r="E83" s="44">
        <v>1095.2</v>
      </c>
      <c r="F83" s="44">
        <v>1213.6</v>
      </c>
      <c r="G83" s="44">
        <v>1953.6</v>
      </c>
      <c r="H83" s="44">
        <v>2057.2</v>
      </c>
      <c r="I83" s="44">
        <v>2175.6</v>
      </c>
      <c r="J83" s="44">
        <v>1687.2</v>
      </c>
      <c r="K83" s="44">
        <v>1642.8</v>
      </c>
      <c r="L83" s="44">
        <v>2323.6</v>
      </c>
      <c r="M83" s="44">
        <v>2131.2</v>
      </c>
      <c r="N83" s="44">
        <v>1628</v>
      </c>
      <c r="O83" s="44">
        <v>2915.6</v>
      </c>
      <c r="P83" s="44">
        <v>1835.2</v>
      </c>
    </row>
    <row r="84" spans="1:16" ht="12.75">
      <c r="A84" s="43">
        <v>28</v>
      </c>
      <c r="B84" s="52" t="s">
        <v>24</v>
      </c>
      <c r="C84" s="44">
        <v>14.8</v>
      </c>
      <c r="D84" s="44">
        <f t="shared" si="44"/>
        <v>4277.200000000002</v>
      </c>
      <c r="E84" s="44">
        <v>424.76</v>
      </c>
      <c r="F84" s="44">
        <v>424.76</v>
      </c>
      <c r="G84" s="44">
        <v>424.76</v>
      </c>
      <c r="H84" s="44">
        <v>424.76</v>
      </c>
      <c r="I84" s="44">
        <v>424.76</v>
      </c>
      <c r="J84" s="44">
        <v>424.76</v>
      </c>
      <c r="K84" s="44">
        <v>424.76</v>
      </c>
      <c r="L84" s="44">
        <v>424.76</v>
      </c>
      <c r="M84" s="44">
        <v>424.76</v>
      </c>
      <c r="N84" s="44">
        <v>424.76</v>
      </c>
      <c r="O84" s="44">
        <v>29.6</v>
      </c>
      <c r="P84" s="44">
        <v>0</v>
      </c>
    </row>
    <row r="85" spans="1:16" ht="13.5">
      <c r="A85" s="53"/>
      <c r="B85" s="54" t="s">
        <v>25</v>
      </c>
      <c r="C85" s="49"/>
      <c r="D85" s="49">
        <f aca="true" t="shared" si="45" ref="D85:P85">SUM(D60:D84)</f>
        <v>572658.49</v>
      </c>
      <c r="E85" s="49">
        <f t="shared" si="45"/>
        <v>46357.659999999996</v>
      </c>
      <c r="F85" s="49">
        <f t="shared" si="45"/>
        <v>46618.60999999999</v>
      </c>
      <c r="G85" s="49">
        <f t="shared" si="45"/>
        <v>47668.719999999994</v>
      </c>
      <c r="H85" s="49">
        <f t="shared" si="45"/>
        <v>47066.48999999999</v>
      </c>
      <c r="I85" s="49">
        <f t="shared" si="45"/>
        <v>47318.39</v>
      </c>
      <c r="J85" s="49">
        <f t="shared" si="45"/>
        <v>55886.90999999999</v>
      </c>
      <c r="K85" s="49">
        <f t="shared" si="45"/>
        <v>57485.03</v>
      </c>
      <c r="L85" s="49">
        <f t="shared" si="45"/>
        <v>57711.47999999999</v>
      </c>
      <c r="M85" s="49">
        <f t="shared" si="45"/>
        <v>48007.959999999985</v>
      </c>
      <c r="N85" s="49">
        <f t="shared" si="45"/>
        <v>44282.06</v>
      </c>
      <c r="O85" s="49">
        <f t="shared" si="45"/>
        <v>44156.92</v>
      </c>
      <c r="P85" s="49">
        <f t="shared" si="45"/>
        <v>30098.260000000006</v>
      </c>
    </row>
    <row r="86" spans="1:16" ht="12.75">
      <c r="A86" s="43"/>
      <c r="B86" s="45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ht="12.75">
      <c r="A87" s="55"/>
      <c r="B87" s="111" t="s">
        <v>84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1:16" ht="12.75">
      <c r="A88" s="43">
        <v>1</v>
      </c>
      <c r="B88" s="50" t="s">
        <v>84</v>
      </c>
      <c r="C88" s="44">
        <v>14.8</v>
      </c>
      <c r="D88" s="44">
        <f>SUM(E88+F88+G88+H88+I88+J88+K88+L88+M88+N88+O88+P88)</f>
        <v>57557.19999999999</v>
      </c>
      <c r="E88" s="44">
        <v>4070</v>
      </c>
      <c r="F88" s="44">
        <v>4454.8</v>
      </c>
      <c r="G88" s="44">
        <v>4366</v>
      </c>
      <c r="H88" s="44">
        <v>4454.8</v>
      </c>
      <c r="I88" s="44">
        <v>4810</v>
      </c>
      <c r="J88" s="44">
        <v>5032</v>
      </c>
      <c r="K88" s="44">
        <v>5328</v>
      </c>
      <c r="L88" s="44">
        <v>5402</v>
      </c>
      <c r="M88" s="44">
        <v>5239.2</v>
      </c>
      <c r="N88" s="44">
        <v>5683.2</v>
      </c>
      <c r="O88" s="44">
        <v>4366</v>
      </c>
      <c r="P88" s="44">
        <v>4351.2</v>
      </c>
    </row>
    <row r="89" spans="1:16" ht="12.75">
      <c r="A89" s="43">
        <v>2</v>
      </c>
      <c r="B89" s="50" t="s">
        <v>107</v>
      </c>
      <c r="C89" s="44">
        <v>17.21</v>
      </c>
      <c r="D89" s="44">
        <f>SUM(E89+F89+G89+H89+I89+J89+K89+L89+M89+N89+O89+P89)</f>
        <v>8882.869999999999</v>
      </c>
      <c r="E89" s="44">
        <v>768.44</v>
      </c>
      <c r="F89" s="44">
        <v>768.44</v>
      </c>
      <c r="G89" s="44">
        <v>758.44</v>
      </c>
      <c r="H89" s="44">
        <v>731.95</v>
      </c>
      <c r="I89" s="44">
        <v>731.95</v>
      </c>
      <c r="J89" s="44">
        <v>731.95</v>
      </c>
      <c r="K89" s="44">
        <v>731.95</v>
      </c>
      <c r="L89" s="44">
        <v>731.95</v>
      </c>
      <c r="M89" s="44">
        <v>731.95</v>
      </c>
      <c r="N89" s="44">
        <v>731.95</v>
      </c>
      <c r="O89" s="44">
        <v>731.95</v>
      </c>
      <c r="P89" s="44">
        <v>731.95</v>
      </c>
    </row>
    <row r="90" spans="1:16" ht="12.75">
      <c r="A90" s="43">
        <v>3</v>
      </c>
      <c r="B90" s="45" t="s">
        <v>108</v>
      </c>
      <c r="C90" s="44">
        <v>22.54</v>
      </c>
      <c r="D90" s="44">
        <f>SUM(E90+F90+G90+H90+I90+J90+K90+L90+M90+N90+O90+P90)</f>
        <v>6154.200000000002</v>
      </c>
      <c r="E90" s="44">
        <v>512.85</v>
      </c>
      <c r="F90" s="44">
        <v>512.85</v>
      </c>
      <c r="G90" s="44">
        <v>512.85</v>
      </c>
      <c r="H90" s="44">
        <v>512.85</v>
      </c>
      <c r="I90" s="44">
        <v>512.85</v>
      </c>
      <c r="J90" s="44">
        <v>512.85</v>
      </c>
      <c r="K90" s="44">
        <v>512.85</v>
      </c>
      <c r="L90" s="44">
        <v>512.85</v>
      </c>
      <c r="M90" s="44">
        <v>512.85</v>
      </c>
      <c r="N90" s="44">
        <v>512.85</v>
      </c>
      <c r="O90" s="44">
        <v>512.85</v>
      </c>
      <c r="P90" s="44">
        <v>512.85</v>
      </c>
    </row>
    <row r="91" spans="1:16" ht="12.75">
      <c r="A91" s="43">
        <v>4</v>
      </c>
      <c r="B91" s="45" t="s">
        <v>109</v>
      </c>
      <c r="C91" s="44">
        <v>15.1</v>
      </c>
      <c r="D91" s="44">
        <f>SUM(E91+F91+G91+H91+I91+J91+K91+L91+M91+N91+O91+P91)</f>
        <v>3915.7800000000007</v>
      </c>
      <c r="E91" s="44">
        <v>364.97</v>
      </c>
      <c r="F91" s="44">
        <v>364.97</v>
      </c>
      <c r="G91" s="44">
        <v>364.97</v>
      </c>
      <c r="H91" s="44">
        <v>287.66</v>
      </c>
      <c r="I91" s="44">
        <v>287.66</v>
      </c>
      <c r="J91" s="44">
        <v>287.66</v>
      </c>
      <c r="K91" s="44">
        <v>287.66</v>
      </c>
      <c r="L91" s="44">
        <v>287.66</v>
      </c>
      <c r="M91" s="44">
        <v>287.66</v>
      </c>
      <c r="N91" s="44">
        <v>364.97</v>
      </c>
      <c r="O91" s="44">
        <v>364.97</v>
      </c>
      <c r="P91" s="44">
        <v>364.97</v>
      </c>
    </row>
    <row r="92" spans="1:16" ht="12.75">
      <c r="A92" s="43">
        <v>5</v>
      </c>
      <c r="B92" s="45" t="s">
        <v>110</v>
      </c>
      <c r="C92" s="44">
        <v>18.89</v>
      </c>
      <c r="D92" s="44">
        <f>SUM(E92+F92+G92+H92+I92+J92+K92+L92+M92+N92+O92+P92)</f>
        <v>17991</v>
      </c>
      <c r="E92" s="44">
        <v>1499.25</v>
      </c>
      <c r="F92" s="44">
        <v>1499.25</v>
      </c>
      <c r="G92" s="44">
        <v>1499.25</v>
      </c>
      <c r="H92" s="44">
        <v>1499.25</v>
      </c>
      <c r="I92" s="44">
        <v>1499.25</v>
      </c>
      <c r="J92" s="44">
        <v>1499.25</v>
      </c>
      <c r="K92" s="44">
        <v>1499.25</v>
      </c>
      <c r="L92" s="44">
        <v>1499.25</v>
      </c>
      <c r="M92" s="44">
        <v>1499.25</v>
      </c>
      <c r="N92" s="44">
        <v>1499.25</v>
      </c>
      <c r="O92" s="44">
        <v>1499.25</v>
      </c>
      <c r="P92" s="44">
        <v>1499.25</v>
      </c>
    </row>
    <row r="93" spans="1:16" ht="12.75">
      <c r="A93" s="43">
        <v>6</v>
      </c>
      <c r="B93" s="50"/>
      <c r="C93" s="43"/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3.5">
      <c r="A94" s="53"/>
      <c r="B94" s="54" t="s">
        <v>25</v>
      </c>
      <c r="C94" s="53"/>
      <c r="D94" s="49">
        <f aca="true" t="shared" si="46" ref="D94:P94">SUM(D88+D89+D90+D91+D92+D93)</f>
        <v>94501.04999999999</v>
      </c>
      <c r="E94" s="49">
        <f t="shared" si="46"/>
        <v>7215.510000000001</v>
      </c>
      <c r="F94" s="49">
        <f t="shared" si="46"/>
        <v>7600.31</v>
      </c>
      <c r="G94" s="49">
        <f t="shared" si="46"/>
        <v>7501.510000000001</v>
      </c>
      <c r="H94" s="49">
        <f t="shared" si="46"/>
        <v>7486.51</v>
      </c>
      <c r="I94" s="49">
        <f>SUM(I88+I89+I90+I91+I92+I93)</f>
        <v>7841.71</v>
      </c>
      <c r="J94" s="49">
        <f>SUM(J88+J89+J90+J91+J92+J93)</f>
        <v>8063.71</v>
      </c>
      <c r="K94" s="49">
        <f t="shared" si="46"/>
        <v>8359.71</v>
      </c>
      <c r="L94" s="49">
        <f t="shared" si="46"/>
        <v>8433.71</v>
      </c>
      <c r="M94" s="49">
        <f t="shared" si="46"/>
        <v>8270.91</v>
      </c>
      <c r="N94" s="49">
        <f t="shared" si="46"/>
        <v>8792.220000000001</v>
      </c>
      <c r="O94" s="49">
        <f t="shared" si="46"/>
        <v>7475.02</v>
      </c>
      <c r="P94" s="49">
        <f t="shared" si="46"/>
        <v>7460.22</v>
      </c>
    </row>
    <row r="95" spans="1:16" ht="12.75">
      <c r="A95" s="43"/>
      <c r="B95" s="45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ht="12.75">
      <c r="A96" s="111" t="s">
        <v>111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 spans="1:16" ht="12.75">
      <c r="A97" s="43">
        <v>1</v>
      </c>
      <c r="B97" s="45" t="s">
        <v>99</v>
      </c>
      <c r="C97" s="44">
        <v>14.8</v>
      </c>
      <c r="D97" s="44">
        <f aca="true" t="shared" si="47" ref="D97:D102">SUM(E97+F97+G97+H97+I97+J97+K97+L97+M97+N97+O97+P97)</f>
        <v>1457.8000000000002</v>
      </c>
      <c r="E97" s="44">
        <v>59.2</v>
      </c>
      <c r="F97" s="44">
        <v>51.8</v>
      </c>
      <c r="G97" s="44">
        <v>44.4</v>
      </c>
      <c r="H97" s="44">
        <v>74</v>
      </c>
      <c r="I97" s="44">
        <v>59.2</v>
      </c>
      <c r="J97" s="44">
        <v>74</v>
      </c>
      <c r="K97" s="44">
        <v>111</v>
      </c>
      <c r="L97" s="44">
        <v>88.8</v>
      </c>
      <c r="M97" s="44">
        <v>384.8</v>
      </c>
      <c r="N97" s="44">
        <v>111</v>
      </c>
      <c r="O97" s="44">
        <v>133.2</v>
      </c>
      <c r="P97" s="44">
        <v>266.4</v>
      </c>
    </row>
    <row r="98" spans="1:16" ht="12.75">
      <c r="A98" s="43">
        <v>2</v>
      </c>
      <c r="B98" s="45" t="s">
        <v>112</v>
      </c>
      <c r="C98" s="44">
        <v>18.31</v>
      </c>
      <c r="D98" s="44">
        <f t="shared" si="47"/>
        <v>3889.0369999999994</v>
      </c>
      <c r="E98" s="44">
        <f>('[1]2009 '!H47/'[1]2009 '!C47)*'[1]2010'!C46</f>
        <v>324.087</v>
      </c>
      <c r="F98" s="44">
        <v>324.09</v>
      </c>
      <c r="G98" s="44">
        <v>324.08</v>
      </c>
      <c r="H98" s="44">
        <v>324.09</v>
      </c>
      <c r="I98" s="44">
        <v>324.09</v>
      </c>
      <c r="J98" s="44">
        <v>324.08</v>
      </c>
      <c r="K98" s="44">
        <v>324.09</v>
      </c>
      <c r="L98" s="44">
        <v>324.09</v>
      </c>
      <c r="M98" s="44">
        <v>324.08</v>
      </c>
      <c r="N98" s="44">
        <v>324.08</v>
      </c>
      <c r="O98" s="44">
        <v>324.08</v>
      </c>
      <c r="P98" s="44">
        <v>324.1</v>
      </c>
    </row>
    <row r="99" spans="1:16" ht="12.75">
      <c r="A99" s="43">
        <v>3</v>
      </c>
      <c r="B99" s="45" t="s">
        <v>113</v>
      </c>
      <c r="C99" s="44">
        <v>15.1</v>
      </c>
      <c r="D99" s="44">
        <f t="shared" si="47"/>
        <v>31493.47</v>
      </c>
      <c r="E99" s="44">
        <v>2612.75</v>
      </c>
      <c r="F99" s="44">
        <v>2612.75</v>
      </c>
      <c r="G99" s="44">
        <v>2612.75</v>
      </c>
      <c r="H99" s="44">
        <v>2594.63</v>
      </c>
      <c r="I99" s="44">
        <v>2588.59</v>
      </c>
      <c r="J99" s="44">
        <v>2683.72</v>
      </c>
      <c r="K99" s="44">
        <v>2683.72</v>
      </c>
      <c r="L99" s="44">
        <v>2683.72</v>
      </c>
      <c r="M99" s="44">
        <v>2588.59</v>
      </c>
      <c r="N99" s="44">
        <v>2606.71</v>
      </c>
      <c r="O99" s="44">
        <v>2612.75</v>
      </c>
      <c r="P99" s="44">
        <v>2612.79</v>
      </c>
    </row>
    <row r="100" spans="1:16" ht="12.75">
      <c r="A100" s="43">
        <v>4</v>
      </c>
      <c r="B100" s="45" t="s">
        <v>114</v>
      </c>
      <c r="C100" s="44">
        <v>17.89</v>
      </c>
      <c r="D100" s="44">
        <f t="shared" si="47"/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</row>
    <row r="101" spans="1:16" ht="12.75">
      <c r="A101" s="43">
        <v>5</v>
      </c>
      <c r="B101" s="45" t="s">
        <v>115</v>
      </c>
      <c r="C101" s="44">
        <v>21.67</v>
      </c>
      <c r="D101" s="44">
        <f t="shared" si="47"/>
        <v>9672</v>
      </c>
      <c r="E101" s="44">
        <v>806</v>
      </c>
      <c r="F101" s="44">
        <v>806</v>
      </c>
      <c r="G101" s="44">
        <v>806</v>
      </c>
      <c r="H101" s="44">
        <v>806</v>
      </c>
      <c r="I101" s="44">
        <v>806</v>
      </c>
      <c r="J101" s="44">
        <v>806</v>
      </c>
      <c r="K101" s="44">
        <v>806</v>
      </c>
      <c r="L101" s="44">
        <v>806</v>
      </c>
      <c r="M101" s="44">
        <v>806</v>
      </c>
      <c r="N101" s="44">
        <v>806</v>
      </c>
      <c r="O101" s="44">
        <v>806</v>
      </c>
      <c r="P101" s="44">
        <v>806</v>
      </c>
    </row>
    <row r="102" spans="1:16" ht="12.75">
      <c r="A102" s="43">
        <v>6</v>
      </c>
      <c r="B102" s="45" t="s">
        <v>116</v>
      </c>
      <c r="C102" s="44">
        <v>20.63</v>
      </c>
      <c r="D102" s="44">
        <f t="shared" si="47"/>
        <v>21994.320000000003</v>
      </c>
      <c r="E102" s="44">
        <v>1832.86</v>
      </c>
      <c r="F102" s="44">
        <v>1832.86</v>
      </c>
      <c r="G102" s="44">
        <v>1832.86</v>
      </c>
      <c r="H102" s="44">
        <v>1832.86</v>
      </c>
      <c r="I102" s="44">
        <v>1832.86</v>
      </c>
      <c r="J102" s="44">
        <v>1832.86</v>
      </c>
      <c r="K102" s="44">
        <v>1832.86</v>
      </c>
      <c r="L102" s="44">
        <v>1832.86</v>
      </c>
      <c r="M102" s="44">
        <v>1832.86</v>
      </c>
      <c r="N102" s="44">
        <v>1832.86</v>
      </c>
      <c r="O102" s="44">
        <v>1832.86</v>
      </c>
      <c r="P102" s="44">
        <v>1832.86</v>
      </c>
    </row>
    <row r="103" spans="1:16" ht="12.75">
      <c r="A103" s="43">
        <v>7</v>
      </c>
      <c r="B103" s="46" t="s">
        <v>117</v>
      </c>
      <c r="C103" s="44">
        <v>20.27</v>
      </c>
      <c r="D103" s="44">
        <f>SUM(E103:P103)</f>
        <v>2916</v>
      </c>
      <c r="E103" s="44">
        <v>243</v>
      </c>
      <c r="F103" s="44">
        <v>243</v>
      </c>
      <c r="G103" s="44">
        <v>243</v>
      </c>
      <c r="H103" s="44">
        <v>243</v>
      </c>
      <c r="I103" s="44">
        <v>243</v>
      </c>
      <c r="J103" s="44">
        <v>243</v>
      </c>
      <c r="K103" s="44">
        <v>243</v>
      </c>
      <c r="L103" s="44">
        <v>243</v>
      </c>
      <c r="M103" s="44">
        <v>243</v>
      </c>
      <c r="N103" s="44">
        <v>243</v>
      </c>
      <c r="O103" s="44">
        <v>243</v>
      </c>
      <c r="P103" s="44">
        <v>243</v>
      </c>
    </row>
    <row r="104" spans="1:16" ht="13.5">
      <c r="A104" s="53"/>
      <c r="B104" s="54" t="s">
        <v>25</v>
      </c>
      <c r="C104" s="53"/>
      <c r="D104" s="49">
        <f>SUM(D97+D98+D99+D100+D101+D102+D103)</f>
        <v>71422.62700000001</v>
      </c>
      <c r="E104" s="49">
        <f aca="true" t="shared" si="48" ref="E104:P104">SUM(E97+E98+E99+E100+E101+E102+E103)</f>
        <v>5877.897</v>
      </c>
      <c r="F104" s="49">
        <f t="shared" si="48"/>
        <v>5870.5</v>
      </c>
      <c r="G104" s="49">
        <f t="shared" si="48"/>
        <v>5863.09</v>
      </c>
      <c r="H104" s="49">
        <f t="shared" si="48"/>
        <v>5874.58</v>
      </c>
      <c r="I104" s="49">
        <f t="shared" si="48"/>
        <v>5853.74</v>
      </c>
      <c r="J104" s="49">
        <f t="shared" si="48"/>
        <v>5963.66</v>
      </c>
      <c r="K104" s="49">
        <f t="shared" si="48"/>
        <v>6000.67</v>
      </c>
      <c r="L104" s="49">
        <f t="shared" si="48"/>
        <v>5978.469999999999</v>
      </c>
      <c r="M104" s="49">
        <f t="shared" si="48"/>
        <v>6179.33</v>
      </c>
      <c r="N104" s="49">
        <f t="shared" si="48"/>
        <v>5923.65</v>
      </c>
      <c r="O104" s="49">
        <f t="shared" si="48"/>
        <v>5951.889999999999</v>
      </c>
      <c r="P104" s="49">
        <f t="shared" si="48"/>
        <v>6085.15</v>
      </c>
    </row>
    <row r="105" spans="1:16" ht="12.75">
      <c r="A105" s="43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ht="12.75">
      <c r="A106" s="111" t="s">
        <v>118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1:16" ht="12.75">
      <c r="A107" s="43">
        <v>1</v>
      </c>
      <c r="B107" s="45" t="s">
        <v>119</v>
      </c>
      <c r="C107" s="44">
        <v>14.8</v>
      </c>
      <c r="D107" s="44">
        <f aca="true" t="shared" si="49" ref="D107:D113">SUM(E107+F107+G107+H107+I107+J107+K107+L107+M107+N107+O107+P107)</f>
        <v>6719.2</v>
      </c>
      <c r="E107" s="44">
        <v>266.4</v>
      </c>
      <c r="F107" s="44">
        <v>370</v>
      </c>
      <c r="G107" s="44">
        <v>310.8</v>
      </c>
      <c r="H107" s="44">
        <v>414.4</v>
      </c>
      <c r="I107" s="44">
        <v>370</v>
      </c>
      <c r="J107" s="44">
        <v>2249.6</v>
      </c>
      <c r="K107" s="44">
        <v>976.8</v>
      </c>
      <c r="L107" s="44">
        <v>340.4</v>
      </c>
      <c r="M107" s="44">
        <v>266.4</v>
      </c>
      <c r="N107" s="44">
        <v>325.6</v>
      </c>
      <c r="O107" s="44">
        <v>444</v>
      </c>
      <c r="P107" s="44">
        <v>384.8</v>
      </c>
    </row>
    <row r="108" spans="1:16" ht="12.75">
      <c r="A108" s="43">
        <v>2</v>
      </c>
      <c r="B108" s="45" t="s">
        <v>120</v>
      </c>
      <c r="C108" s="44">
        <v>14.8</v>
      </c>
      <c r="D108" s="44">
        <f>SUM(E108+F108+G108+H108+I108+J108+K108+L108+M108+N108+O108+P108)</f>
        <v>2131.1999999999994</v>
      </c>
      <c r="E108" s="44">
        <v>177.6</v>
      </c>
      <c r="F108" s="44">
        <v>177.6</v>
      </c>
      <c r="G108" s="44">
        <v>177.6</v>
      </c>
      <c r="H108" s="44">
        <v>177.6</v>
      </c>
      <c r="I108" s="44">
        <v>177.6</v>
      </c>
      <c r="J108" s="44">
        <v>177.6</v>
      </c>
      <c r="K108" s="44">
        <v>177.6</v>
      </c>
      <c r="L108" s="44">
        <v>177.6</v>
      </c>
      <c r="M108" s="44">
        <v>177.6</v>
      </c>
      <c r="N108" s="44">
        <v>177.6</v>
      </c>
      <c r="O108" s="44">
        <v>177.6</v>
      </c>
      <c r="P108" s="44">
        <v>177.6</v>
      </c>
    </row>
    <row r="109" spans="1:16" ht="12.75">
      <c r="A109" s="43">
        <v>3</v>
      </c>
      <c r="B109" s="45" t="s">
        <v>121</v>
      </c>
      <c r="C109" s="44">
        <v>21.67</v>
      </c>
      <c r="D109" s="44">
        <f t="shared" si="49"/>
        <v>4680</v>
      </c>
      <c r="E109" s="44">
        <v>390</v>
      </c>
      <c r="F109" s="44">
        <v>390</v>
      </c>
      <c r="G109" s="44">
        <v>390</v>
      </c>
      <c r="H109" s="44">
        <v>390</v>
      </c>
      <c r="I109" s="44">
        <v>390</v>
      </c>
      <c r="J109" s="44">
        <v>390</v>
      </c>
      <c r="K109" s="44">
        <v>390</v>
      </c>
      <c r="L109" s="44">
        <v>390</v>
      </c>
      <c r="M109" s="44">
        <v>390</v>
      </c>
      <c r="N109" s="44">
        <v>390</v>
      </c>
      <c r="O109" s="44">
        <v>390</v>
      </c>
      <c r="P109" s="44">
        <v>390</v>
      </c>
    </row>
    <row r="110" spans="1:16" ht="12.75">
      <c r="A110" s="43">
        <v>4</v>
      </c>
      <c r="B110" s="50" t="s">
        <v>122</v>
      </c>
      <c r="C110" s="44">
        <v>15.1</v>
      </c>
      <c r="D110" s="44">
        <f t="shared" si="49"/>
        <v>3932.9500000000007</v>
      </c>
      <c r="E110" s="44">
        <v>375.39</v>
      </c>
      <c r="F110" s="44">
        <v>375.39</v>
      </c>
      <c r="G110" s="44">
        <v>375.39</v>
      </c>
      <c r="H110" s="44">
        <v>280.11</v>
      </c>
      <c r="I110" s="44">
        <v>280.11</v>
      </c>
      <c r="J110" s="44">
        <v>280.11</v>
      </c>
      <c r="K110" s="44">
        <v>280.11</v>
      </c>
      <c r="L110" s="44">
        <v>280.11</v>
      </c>
      <c r="M110" s="44">
        <v>280.11</v>
      </c>
      <c r="N110" s="44">
        <v>375.39</v>
      </c>
      <c r="O110" s="44">
        <v>375.39</v>
      </c>
      <c r="P110" s="44">
        <v>375.34</v>
      </c>
    </row>
    <row r="111" spans="1:16" ht="12.75">
      <c r="A111" s="43">
        <v>5</v>
      </c>
      <c r="B111" s="50" t="s">
        <v>123</v>
      </c>
      <c r="C111" s="44">
        <v>17.89</v>
      </c>
      <c r="D111" s="44">
        <f t="shared" si="49"/>
        <v>0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43">
        <v>6</v>
      </c>
      <c r="B112" s="50" t="s">
        <v>124</v>
      </c>
      <c r="C112" s="44">
        <v>18.31</v>
      </c>
      <c r="D112" s="44">
        <f t="shared" si="49"/>
        <v>0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2.75">
      <c r="A113" s="43">
        <v>7</v>
      </c>
      <c r="B113" s="50" t="s">
        <v>125</v>
      </c>
      <c r="C113" s="44">
        <v>20.63</v>
      </c>
      <c r="D113" s="44">
        <f t="shared" si="49"/>
        <v>4957.44</v>
      </c>
      <c r="E113" s="44">
        <v>413.15</v>
      </c>
      <c r="F113" s="44">
        <v>413.15</v>
      </c>
      <c r="G113" s="44">
        <v>413.15</v>
      </c>
      <c r="H113" s="44">
        <v>413.15</v>
      </c>
      <c r="I113" s="44">
        <v>413.15</v>
      </c>
      <c r="J113" s="44">
        <v>413.15</v>
      </c>
      <c r="K113" s="44">
        <v>413.15</v>
      </c>
      <c r="L113" s="44">
        <v>413.15</v>
      </c>
      <c r="M113" s="44">
        <v>413.15</v>
      </c>
      <c r="N113" s="44">
        <v>413.15</v>
      </c>
      <c r="O113" s="44">
        <v>413.15</v>
      </c>
      <c r="P113" s="44">
        <v>412.79</v>
      </c>
    </row>
    <row r="114" spans="1:16" ht="12.75">
      <c r="A114" s="43">
        <v>8</v>
      </c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3.5">
      <c r="A115" s="53"/>
      <c r="B115" s="53" t="s">
        <v>25</v>
      </c>
      <c r="C115" s="53"/>
      <c r="D115" s="49">
        <f aca="true" t="shared" si="50" ref="D115:P115">SUM(D107+D108+D109+D110+D111+D112+D113+D114)</f>
        <v>22420.789999999997</v>
      </c>
      <c r="E115" s="49">
        <f t="shared" si="50"/>
        <v>1622.54</v>
      </c>
      <c r="F115" s="49">
        <f t="shared" si="50"/>
        <v>1726.1399999999999</v>
      </c>
      <c r="G115" s="49">
        <f t="shared" si="50"/>
        <v>1666.94</v>
      </c>
      <c r="H115" s="49">
        <f t="shared" si="50"/>
        <v>1675.2600000000002</v>
      </c>
      <c r="I115" s="49">
        <f t="shared" si="50"/>
        <v>1630.8600000000001</v>
      </c>
      <c r="J115" s="49">
        <f t="shared" si="50"/>
        <v>3510.46</v>
      </c>
      <c r="K115" s="49">
        <f t="shared" si="50"/>
        <v>2237.66</v>
      </c>
      <c r="L115" s="49">
        <f t="shared" si="50"/>
        <v>1601.2600000000002</v>
      </c>
      <c r="M115" s="49">
        <f t="shared" si="50"/>
        <v>1527.2600000000002</v>
      </c>
      <c r="N115" s="49">
        <f t="shared" si="50"/>
        <v>1681.7400000000002</v>
      </c>
      <c r="O115" s="49">
        <f t="shared" si="50"/>
        <v>1800.1399999999999</v>
      </c>
      <c r="P115" s="49">
        <f t="shared" si="50"/>
        <v>1740.53</v>
      </c>
    </row>
    <row r="116" spans="1:16" ht="12.75">
      <c r="A116" s="43"/>
      <c r="B116" s="45"/>
      <c r="C116" s="4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2.75">
      <c r="A117" s="43"/>
      <c r="B117" s="45"/>
      <c r="C117" s="45"/>
      <c r="D117" s="4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ht="12.75">
      <c r="A118" s="55"/>
      <c r="B118" s="55" t="s">
        <v>25</v>
      </c>
      <c r="C118" s="55"/>
      <c r="D118" s="57">
        <f aca="true" t="shared" si="51" ref="D118:P118">SUM(D85+D94+D104+D115)</f>
        <v>761002.957</v>
      </c>
      <c r="E118" s="57">
        <f t="shared" si="51"/>
        <v>61073.606999999996</v>
      </c>
      <c r="F118" s="57">
        <f t="shared" si="51"/>
        <v>61815.55999999999</v>
      </c>
      <c r="G118" s="57">
        <f t="shared" si="51"/>
        <v>62700.259999999995</v>
      </c>
      <c r="H118" s="57">
        <f t="shared" si="51"/>
        <v>62102.84</v>
      </c>
      <c r="I118" s="57">
        <f t="shared" si="51"/>
        <v>62644.7</v>
      </c>
      <c r="J118" s="57">
        <f t="shared" si="51"/>
        <v>73424.73999999999</v>
      </c>
      <c r="K118" s="57">
        <f t="shared" si="51"/>
        <v>74083.06999999999</v>
      </c>
      <c r="L118" s="57">
        <f t="shared" si="51"/>
        <v>73724.91999999998</v>
      </c>
      <c r="M118" s="57">
        <f t="shared" si="51"/>
        <v>63985.459999999985</v>
      </c>
      <c r="N118" s="57">
        <f t="shared" si="51"/>
        <v>60679.67</v>
      </c>
      <c r="O118" s="57">
        <f t="shared" si="51"/>
        <v>59383.97</v>
      </c>
      <c r="P118" s="57">
        <f t="shared" si="51"/>
        <v>45384.16</v>
      </c>
    </row>
    <row r="119" spans="1:16" ht="15.75">
      <c r="A119" s="58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1:16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1:16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1:16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1:16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</sheetData>
  <mergeCells count="7">
    <mergeCell ref="E1:P1"/>
    <mergeCell ref="A96:P96"/>
    <mergeCell ref="A106:P106"/>
    <mergeCell ref="A59:P59"/>
    <mergeCell ref="B87:P87"/>
    <mergeCell ref="E57:P57"/>
    <mergeCell ref="A3:P3"/>
  </mergeCells>
  <printOptions/>
  <pageMargins left="0.35" right="0.37" top="0.28" bottom="0.16" header="0.28" footer="0.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I19" sqref="I19"/>
    </sheetView>
  </sheetViews>
  <sheetFormatPr defaultColWidth="9.140625" defaultRowHeight="12.75"/>
  <cols>
    <col min="1" max="1" width="3.57421875" style="79" customWidth="1"/>
    <col min="2" max="2" width="25.8515625" style="79" customWidth="1"/>
    <col min="3" max="15" width="10.28125" style="79" customWidth="1"/>
    <col min="16" max="16384" width="11.57421875" style="79" customWidth="1"/>
  </cols>
  <sheetData>
    <row r="1" spans="1:18" s="1" customFormat="1" ht="12.75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="1" customFormat="1" ht="12.75">
      <c r="O2" s="31" t="s">
        <v>31</v>
      </c>
    </row>
    <row r="3" spans="1:15" s="1" customFormat="1" ht="20.25" customHeight="1">
      <c r="A3" s="32" t="s">
        <v>89</v>
      </c>
      <c r="B3" s="32" t="s">
        <v>90</v>
      </c>
      <c r="C3" s="13" t="s">
        <v>35</v>
      </c>
      <c r="D3" s="13" t="s">
        <v>36</v>
      </c>
      <c r="E3" s="13" t="s">
        <v>37</v>
      </c>
      <c r="F3" s="13" t="s">
        <v>38</v>
      </c>
      <c r="G3" s="13" t="s">
        <v>39</v>
      </c>
      <c r="H3" s="13" t="s">
        <v>40</v>
      </c>
      <c r="I3" s="13" t="s">
        <v>41</v>
      </c>
      <c r="J3" s="13" t="s">
        <v>42</v>
      </c>
      <c r="K3" s="13" t="s">
        <v>43</v>
      </c>
      <c r="L3" s="13" t="s">
        <v>44</v>
      </c>
      <c r="M3" s="13" t="s">
        <v>45</v>
      </c>
      <c r="N3" s="13" t="s">
        <v>46</v>
      </c>
      <c r="O3" s="4" t="s">
        <v>25</v>
      </c>
    </row>
    <row r="4" spans="1:15" s="1" customFormat="1" ht="18" customHeight="1">
      <c r="A4" s="13">
        <v>1</v>
      </c>
      <c r="B4" s="34" t="s">
        <v>92</v>
      </c>
      <c r="C4" s="33">
        <v>69.149</v>
      </c>
      <c r="D4" s="33">
        <v>70.356</v>
      </c>
      <c r="E4" s="33">
        <v>55.031</v>
      </c>
      <c r="F4" s="33">
        <v>32.138</v>
      </c>
      <c r="G4" s="33"/>
      <c r="H4" s="33"/>
      <c r="I4" s="33"/>
      <c r="J4" s="33"/>
      <c r="K4" s="33"/>
      <c r="L4" s="33">
        <v>16.612</v>
      </c>
      <c r="M4" s="33">
        <v>36.62</v>
      </c>
      <c r="N4" s="35">
        <v>33.383</v>
      </c>
      <c r="O4" s="5">
        <f aca="true" t="shared" si="0" ref="O4:O13">C4+D4+E4+F4+G4+H4+I4+J4+K4+L4+M4+N4</f>
        <v>313.289</v>
      </c>
    </row>
    <row r="5" spans="1:15" s="1" customFormat="1" ht="18" customHeight="1">
      <c r="A5" s="13">
        <v>2</v>
      </c>
      <c r="B5" s="34" t="s">
        <v>93</v>
      </c>
      <c r="C5" s="33">
        <v>37.61</v>
      </c>
      <c r="D5" s="33">
        <v>33.98</v>
      </c>
      <c r="E5" s="33">
        <v>30.36</v>
      </c>
      <c r="F5" s="33">
        <v>18.98</v>
      </c>
      <c r="G5" s="33"/>
      <c r="H5" s="33"/>
      <c r="I5" s="33"/>
      <c r="J5" s="33"/>
      <c r="K5" s="33"/>
      <c r="L5" s="33">
        <v>19.36</v>
      </c>
      <c r="M5" s="33">
        <v>27.44</v>
      </c>
      <c r="N5" s="33">
        <v>34.1</v>
      </c>
      <c r="O5" s="5">
        <f t="shared" si="0"/>
        <v>201.83</v>
      </c>
    </row>
    <row r="6" spans="1:15" s="1" customFormat="1" ht="18" customHeight="1">
      <c r="A6" s="13">
        <v>3</v>
      </c>
      <c r="B6" s="34" t="s">
        <v>94</v>
      </c>
      <c r="C6" s="33">
        <v>156.82</v>
      </c>
      <c r="D6" s="33">
        <v>138.79</v>
      </c>
      <c r="E6" s="33">
        <v>119.96</v>
      </c>
      <c r="F6" s="33">
        <v>62.26</v>
      </c>
      <c r="G6" s="33"/>
      <c r="H6" s="33"/>
      <c r="I6" s="33"/>
      <c r="J6" s="33"/>
      <c r="K6" s="33"/>
      <c r="L6" s="33">
        <v>64.2</v>
      </c>
      <c r="M6" s="33">
        <v>105.2</v>
      </c>
      <c r="N6" s="13">
        <v>138.93</v>
      </c>
      <c r="O6" s="5">
        <f t="shared" si="0"/>
        <v>786.1600000000001</v>
      </c>
    </row>
    <row r="7" spans="1:15" s="1" customFormat="1" ht="18" customHeight="1">
      <c r="A7" s="13">
        <v>4</v>
      </c>
      <c r="B7" s="34" t="s">
        <v>95</v>
      </c>
      <c r="C7" s="33">
        <v>79.01</v>
      </c>
      <c r="D7" s="33">
        <v>70.87</v>
      </c>
      <c r="E7" s="33">
        <v>16.7</v>
      </c>
      <c r="F7" s="33">
        <v>2.24</v>
      </c>
      <c r="G7" s="33"/>
      <c r="H7" s="33"/>
      <c r="I7" s="33"/>
      <c r="J7" s="33"/>
      <c r="K7" s="33"/>
      <c r="L7" s="33">
        <v>7.1</v>
      </c>
      <c r="M7" s="33">
        <v>57.2</v>
      </c>
      <c r="N7" s="35">
        <v>70.98</v>
      </c>
      <c r="O7" s="5">
        <f t="shared" si="0"/>
        <v>304.1</v>
      </c>
    </row>
    <row r="8" spans="1:15" s="1" customFormat="1" ht="18" customHeight="1">
      <c r="A8" s="13">
        <v>5</v>
      </c>
      <c r="B8" s="34" t="s">
        <v>96</v>
      </c>
      <c r="C8" s="33">
        <v>78.01</v>
      </c>
      <c r="D8" s="33">
        <v>69.21</v>
      </c>
      <c r="E8" s="33">
        <v>61.85</v>
      </c>
      <c r="F8" s="33">
        <v>36.5</v>
      </c>
      <c r="G8" s="33"/>
      <c r="H8" s="33"/>
      <c r="I8" s="33"/>
      <c r="J8" s="33"/>
      <c r="K8" s="33"/>
      <c r="L8" s="33">
        <v>37.39</v>
      </c>
      <c r="M8" s="33">
        <v>55.32</v>
      </c>
      <c r="N8" s="13">
        <v>70.16</v>
      </c>
      <c r="O8" s="5">
        <f t="shared" si="0"/>
        <v>408.43999999999994</v>
      </c>
    </row>
    <row r="9" spans="1:15" s="1" customFormat="1" ht="18" customHeight="1">
      <c r="A9" s="13">
        <v>6</v>
      </c>
      <c r="B9" s="34" t="s">
        <v>97</v>
      </c>
      <c r="C9" s="33">
        <v>61.414</v>
      </c>
      <c r="D9" s="33">
        <v>64.482</v>
      </c>
      <c r="E9" s="33">
        <v>47.077</v>
      </c>
      <c r="F9" s="33">
        <v>31.565</v>
      </c>
      <c r="G9" s="33"/>
      <c r="H9" s="33"/>
      <c r="I9" s="33"/>
      <c r="J9" s="33"/>
      <c r="K9" s="33"/>
      <c r="L9" s="33">
        <v>21.328</v>
      </c>
      <c r="M9" s="33">
        <v>32.301</v>
      </c>
      <c r="N9" s="13">
        <v>44.401</v>
      </c>
      <c r="O9" s="5">
        <f t="shared" si="0"/>
        <v>302.56800000000004</v>
      </c>
    </row>
    <row r="10" spans="1:15" s="1" customFormat="1" ht="18" customHeight="1">
      <c r="A10" s="32">
        <v>7</v>
      </c>
      <c r="B10" s="37" t="s">
        <v>98</v>
      </c>
      <c r="C10" s="33">
        <v>45.89</v>
      </c>
      <c r="D10" s="33">
        <v>40.62</v>
      </c>
      <c r="E10" s="33">
        <v>35.11</v>
      </c>
      <c r="F10" s="33">
        <v>18.23</v>
      </c>
      <c r="G10" s="33"/>
      <c r="H10" s="33"/>
      <c r="I10" s="33"/>
      <c r="J10" s="33"/>
      <c r="K10" s="33"/>
      <c r="L10" s="33">
        <v>18.79</v>
      </c>
      <c r="M10" s="33">
        <v>30.79</v>
      </c>
      <c r="N10" s="13">
        <v>40.66</v>
      </c>
      <c r="O10" s="5">
        <f t="shared" si="0"/>
        <v>230.08999999999997</v>
      </c>
    </row>
    <row r="11" spans="1:15" s="1" customFormat="1" ht="18" customHeight="1">
      <c r="A11" s="13">
        <v>8</v>
      </c>
      <c r="B11" s="34" t="s">
        <v>99</v>
      </c>
      <c r="C11" s="33">
        <v>181.68</v>
      </c>
      <c r="D11" s="33">
        <v>161.47</v>
      </c>
      <c r="E11" s="33">
        <v>140.38</v>
      </c>
      <c r="F11" s="33">
        <v>75.68</v>
      </c>
      <c r="G11" s="33"/>
      <c r="H11" s="33"/>
      <c r="I11" s="33"/>
      <c r="J11" s="33"/>
      <c r="K11" s="33"/>
      <c r="L11" s="33">
        <v>77.82</v>
      </c>
      <c r="M11" s="33">
        <v>123.81</v>
      </c>
      <c r="N11" s="13">
        <v>161.62</v>
      </c>
      <c r="O11" s="5">
        <f t="shared" si="0"/>
        <v>922.4599999999999</v>
      </c>
    </row>
    <row r="12" spans="1:15" s="1" customFormat="1" ht="18" customHeight="1">
      <c r="A12" s="13">
        <v>9</v>
      </c>
      <c r="B12" s="34" t="s">
        <v>100</v>
      </c>
      <c r="C12" s="33">
        <v>555.62</v>
      </c>
      <c r="D12" s="33">
        <v>486.95</v>
      </c>
      <c r="E12" s="33">
        <v>438.62</v>
      </c>
      <c r="F12" s="33">
        <v>274.39</v>
      </c>
      <c r="G12" s="33">
        <v>55.1</v>
      </c>
      <c r="H12" s="33">
        <v>38.4</v>
      </c>
      <c r="I12" s="33"/>
      <c r="J12" s="33"/>
      <c r="K12" s="33"/>
      <c r="L12" s="33">
        <v>280.05</v>
      </c>
      <c r="M12" s="33">
        <v>396.33</v>
      </c>
      <c r="N12" s="13">
        <v>418.694</v>
      </c>
      <c r="O12" s="5">
        <f t="shared" si="0"/>
        <v>2944.154</v>
      </c>
    </row>
    <row r="13" spans="1:15" s="1" customFormat="1" ht="18" customHeight="1">
      <c r="A13" s="13"/>
      <c r="B13" s="34" t="s">
        <v>101</v>
      </c>
      <c r="C13" s="33">
        <v>33</v>
      </c>
      <c r="D13" s="33">
        <v>33</v>
      </c>
      <c r="E13" s="33">
        <v>33</v>
      </c>
      <c r="F13" s="33">
        <v>33</v>
      </c>
      <c r="G13" s="33">
        <v>33</v>
      </c>
      <c r="H13" s="33">
        <v>33</v>
      </c>
      <c r="I13" s="33"/>
      <c r="J13" s="33"/>
      <c r="K13" s="33"/>
      <c r="L13" s="33">
        <v>33</v>
      </c>
      <c r="M13" s="33">
        <v>33</v>
      </c>
      <c r="N13" s="33">
        <v>102</v>
      </c>
      <c r="O13" s="5">
        <f t="shared" si="0"/>
        <v>366</v>
      </c>
    </row>
    <row r="14" spans="1:15" s="1" customFormat="1" ht="18" customHeight="1">
      <c r="A14" s="13"/>
      <c r="B14" s="17" t="s">
        <v>81</v>
      </c>
      <c r="C14" s="36">
        <f>SUM(C4:C13)</f>
        <v>1298.203</v>
      </c>
      <c r="D14" s="36">
        <f aca="true" t="shared" si="1" ref="D14:N14">SUM(D4:D13)</f>
        <v>1169.728</v>
      </c>
      <c r="E14" s="36">
        <f t="shared" si="1"/>
        <v>978.088</v>
      </c>
      <c r="F14" s="36">
        <f t="shared" si="1"/>
        <v>584.983</v>
      </c>
      <c r="G14" s="36">
        <f t="shared" si="1"/>
        <v>88.1</v>
      </c>
      <c r="H14" s="36">
        <f t="shared" si="1"/>
        <v>71.4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575.65</v>
      </c>
      <c r="M14" s="36">
        <f t="shared" si="1"/>
        <v>898.011</v>
      </c>
      <c r="N14" s="36">
        <f t="shared" si="1"/>
        <v>1114.928</v>
      </c>
      <c r="O14" s="36">
        <f>SUM(O4:O13)</f>
        <v>6779.091</v>
      </c>
    </row>
    <row r="20" ht="12.75">
      <c r="H20" s="97"/>
    </row>
  </sheetData>
  <mergeCells count="2">
    <mergeCell ref="A1:M1"/>
    <mergeCell ref="N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7"/>
  <sheetViews>
    <sheetView workbookViewId="0" topLeftCell="A4">
      <selection activeCell="C6" sqref="C6:E29"/>
    </sheetView>
  </sheetViews>
  <sheetFormatPr defaultColWidth="9.140625" defaultRowHeight="12.75"/>
  <cols>
    <col min="1" max="1" width="9.140625" style="81" customWidth="1"/>
    <col min="2" max="2" width="21.57421875" style="81" customWidth="1"/>
    <col min="3" max="19" width="9.140625" style="81" customWidth="1"/>
    <col min="20" max="23" width="12.140625" style="81" customWidth="1"/>
    <col min="24" max="16384" width="9.140625" style="81" customWidth="1"/>
  </cols>
  <sheetData>
    <row r="2" spans="1:7" s="80" customFormat="1" ht="17.25" customHeight="1">
      <c r="A2" s="121" t="s">
        <v>72</v>
      </c>
      <c r="B2" s="121"/>
      <c r="C2" s="121"/>
      <c r="D2" s="121"/>
      <c r="E2" s="121"/>
      <c r="F2" s="121"/>
      <c r="G2" s="121"/>
    </row>
    <row r="4" spans="1:15" ht="12.75">
      <c r="A4" s="118" t="s">
        <v>33</v>
      </c>
      <c r="B4" s="117" t="s">
        <v>34</v>
      </c>
      <c r="C4" s="117" t="s">
        <v>35</v>
      </c>
      <c r="D4" s="117" t="s">
        <v>36</v>
      </c>
      <c r="E4" s="117" t="s">
        <v>37</v>
      </c>
      <c r="F4" s="117" t="s">
        <v>38</v>
      </c>
      <c r="G4" s="117" t="s">
        <v>39</v>
      </c>
      <c r="H4" s="117" t="s">
        <v>40</v>
      </c>
      <c r="I4" s="117" t="s">
        <v>41</v>
      </c>
      <c r="J4" s="117" t="s">
        <v>42</v>
      </c>
      <c r="K4" s="117" t="s">
        <v>43</v>
      </c>
      <c r="L4" s="117" t="s">
        <v>44</v>
      </c>
      <c r="M4" s="117" t="s">
        <v>45</v>
      </c>
      <c r="N4" s="117" t="s">
        <v>46</v>
      </c>
      <c r="O4" s="119" t="s">
        <v>47</v>
      </c>
    </row>
    <row r="5" spans="1:15" ht="12.75">
      <c r="A5" s="118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20"/>
    </row>
    <row r="6" spans="1:15" ht="13.5">
      <c r="A6" s="13">
        <v>1</v>
      </c>
      <c r="B6" s="66" t="s">
        <v>48</v>
      </c>
      <c r="C6" s="8">
        <v>3118</v>
      </c>
      <c r="D6" s="8">
        <v>3739</v>
      </c>
      <c r="E6" s="8">
        <v>3313</v>
      </c>
      <c r="F6" s="8">
        <v>2300</v>
      </c>
      <c r="G6" s="9">
        <v>2334</v>
      </c>
      <c r="H6" s="10">
        <v>2562</v>
      </c>
      <c r="I6" s="11">
        <v>1157</v>
      </c>
      <c r="J6" s="10">
        <v>1362</v>
      </c>
      <c r="K6" s="10">
        <v>2315</v>
      </c>
      <c r="L6" s="12">
        <v>2867</v>
      </c>
      <c r="M6" s="9">
        <v>3969</v>
      </c>
      <c r="N6" s="19">
        <v>3460</v>
      </c>
      <c r="O6" s="22">
        <f aca="true" t="shared" si="0" ref="O6:O29">SUM(C6+D6+E6+F6+G6+H6+I6+J6+K6+L6+M6+N6)</f>
        <v>32496</v>
      </c>
    </row>
    <row r="7" spans="1:15" ht="13.5">
      <c r="A7" s="13">
        <v>2</v>
      </c>
      <c r="B7" s="34" t="s">
        <v>49</v>
      </c>
      <c r="C7" s="8">
        <v>7083</v>
      </c>
      <c r="D7" s="8">
        <v>4995</v>
      </c>
      <c r="E7" s="8">
        <v>3420</v>
      </c>
      <c r="F7" s="8">
        <v>1870</v>
      </c>
      <c r="G7" s="13">
        <v>1473</v>
      </c>
      <c r="H7" s="10">
        <v>616</v>
      </c>
      <c r="I7" s="11">
        <v>1301</v>
      </c>
      <c r="J7" s="10">
        <v>568</v>
      </c>
      <c r="K7" s="10">
        <v>1572</v>
      </c>
      <c r="L7" s="13">
        <v>2780</v>
      </c>
      <c r="M7" s="13">
        <v>3061</v>
      </c>
      <c r="N7" s="20">
        <v>5129</v>
      </c>
      <c r="O7" s="23">
        <f t="shared" si="0"/>
        <v>33868</v>
      </c>
    </row>
    <row r="8" spans="1:15" ht="13.5">
      <c r="A8" s="13">
        <v>3</v>
      </c>
      <c r="B8" s="34" t="s">
        <v>50</v>
      </c>
      <c r="C8" s="8">
        <v>3304</v>
      </c>
      <c r="D8" s="8">
        <v>2046</v>
      </c>
      <c r="E8" s="8">
        <v>7517</v>
      </c>
      <c r="F8" s="8">
        <v>2223</v>
      </c>
      <c r="G8" s="14">
        <v>751</v>
      </c>
      <c r="H8" s="10">
        <v>961</v>
      </c>
      <c r="I8" s="11">
        <v>787</v>
      </c>
      <c r="J8" s="10">
        <v>335</v>
      </c>
      <c r="K8" s="10">
        <v>1028</v>
      </c>
      <c r="L8" s="3">
        <v>2117</v>
      </c>
      <c r="M8" s="14">
        <v>2377</v>
      </c>
      <c r="N8" s="20">
        <v>2549</v>
      </c>
      <c r="O8" s="24">
        <f t="shared" si="0"/>
        <v>25995</v>
      </c>
    </row>
    <row r="9" spans="1:15" ht="13.5">
      <c r="A9" s="13">
        <v>4</v>
      </c>
      <c r="B9" s="34" t="s">
        <v>51</v>
      </c>
      <c r="C9" s="8">
        <v>1523</v>
      </c>
      <c r="D9" s="8">
        <v>1190</v>
      </c>
      <c r="E9" s="8">
        <v>1267</v>
      </c>
      <c r="F9" s="8">
        <v>374</v>
      </c>
      <c r="G9" s="13">
        <v>490</v>
      </c>
      <c r="H9" s="10">
        <v>404</v>
      </c>
      <c r="I9" s="11">
        <v>344</v>
      </c>
      <c r="J9" s="10">
        <v>310</v>
      </c>
      <c r="K9" s="10">
        <v>550</v>
      </c>
      <c r="L9" s="13">
        <v>889</v>
      </c>
      <c r="M9" s="13">
        <v>1171</v>
      </c>
      <c r="N9" s="20">
        <v>1410</v>
      </c>
      <c r="O9" s="23">
        <f t="shared" si="0"/>
        <v>9922</v>
      </c>
    </row>
    <row r="10" spans="1:15" ht="13.5">
      <c r="A10" s="13">
        <v>5</v>
      </c>
      <c r="B10" s="34" t="s">
        <v>52</v>
      </c>
      <c r="C10" s="8">
        <v>2750</v>
      </c>
      <c r="D10" s="8">
        <v>7480</v>
      </c>
      <c r="E10" s="8">
        <v>6043</v>
      </c>
      <c r="F10" s="8">
        <v>2900</v>
      </c>
      <c r="G10" s="13">
        <v>1602</v>
      </c>
      <c r="H10" s="10">
        <v>1115</v>
      </c>
      <c r="I10" s="11">
        <v>852</v>
      </c>
      <c r="J10" s="10">
        <v>499</v>
      </c>
      <c r="K10" s="10">
        <v>1733</v>
      </c>
      <c r="L10" s="15">
        <v>3275</v>
      </c>
      <c r="M10" s="13">
        <v>4092</v>
      </c>
      <c r="N10" s="21">
        <v>6970</v>
      </c>
      <c r="O10" s="23">
        <f t="shared" si="0"/>
        <v>39311</v>
      </c>
    </row>
    <row r="11" spans="1:15" ht="13.5">
      <c r="A11" s="13">
        <v>6</v>
      </c>
      <c r="B11" s="34" t="s">
        <v>53</v>
      </c>
      <c r="C11" s="8">
        <v>7920</v>
      </c>
      <c r="D11" s="8">
        <v>5252</v>
      </c>
      <c r="E11" s="8">
        <v>4750</v>
      </c>
      <c r="F11" s="8">
        <v>3541</v>
      </c>
      <c r="G11" s="13">
        <v>382</v>
      </c>
      <c r="H11" s="10">
        <v>490</v>
      </c>
      <c r="I11" s="11">
        <v>180</v>
      </c>
      <c r="J11" s="10">
        <v>553</v>
      </c>
      <c r="K11" s="10">
        <v>504</v>
      </c>
      <c r="L11" s="15">
        <v>2523</v>
      </c>
      <c r="M11" s="13">
        <v>4137</v>
      </c>
      <c r="N11" s="20">
        <v>6971</v>
      </c>
      <c r="O11" s="23">
        <f t="shared" si="0"/>
        <v>37203</v>
      </c>
    </row>
    <row r="12" spans="1:15" ht="13.5">
      <c r="A12" s="13">
        <v>7</v>
      </c>
      <c r="B12" s="34" t="s">
        <v>54</v>
      </c>
      <c r="C12" s="8">
        <v>7380</v>
      </c>
      <c r="D12" s="8">
        <v>6450</v>
      </c>
      <c r="E12" s="8">
        <v>6380</v>
      </c>
      <c r="F12" s="8">
        <v>3200</v>
      </c>
      <c r="G12" s="13">
        <v>4554</v>
      </c>
      <c r="H12" s="10">
        <v>1457</v>
      </c>
      <c r="I12" s="11">
        <v>1251</v>
      </c>
      <c r="J12" s="10">
        <v>798</v>
      </c>
      <c r="K12" s="10">
        <v>2770</v>
      </c>
      <c r="L12" s="15">
        <v>3600</v>
      </c>
      <c r="M12" s="13">
        <v>4543</v>
      </c>
      <c r="N12" s="21">
        <v>7647</v>
      </c>
      <c r="O12" s="23">
        <f t="shared" si="0"/>
        <v>50030</v>
      </c>
    </row>
    <row r="13" spans="1:15" ht="13.5">
      <c r="A13" s="13">
        <v>8</v>
      </c>
      <c r="B13" s="34" t="s">
        <v>55</v>
      </c>
      <c r="C13" s="8">
        <v>9043</v>
      </c>
      <c r="D13" s="8">
        <v>5809</v>
      </c>
      <c r="E13" s="8">
        <v>5879</v>
      </c>
      <c r="F13" s="8">
        <v>5626</v>
      </c>
      <c r="G13" s="13">
        <v>1555</v>
      </c>
      <c r="H13" s="10">
        <v>1261</v>
      </c>
      <c r="I13" s="11">
        <v>817</v>
      </c>
      <c r="J13" s="10">
        <v>574</v>
      </c>
      <c r="K13" s="10">
        <v>1667</v>
      </c>
      <c r="L13" s="15">
        <v>5401</v>
      </c>
      <c r="M13" s="13">
        <v>7480</v>
      </c>
      <c r="N13" s="20">
        <v>6547</v>
      </c>
      <c r="O13" s="23">
        <f t="shared" si="0"/>
        <v>51659</v>
      </c>
    </row>
    <row r="14" spans="1:15" ht="13.5">
      <c r="A14" s="13">
        <v>9</v>
      </c>
      <c r="B14" s="67" t="s">
        <v>56</v>
      </c>
      <c r="C14" s="8">
        <v>4336</v>
      </c>
      <c r="D14" s="8">
        <v>2724</v>
      </c>
      <c r="E14" s="8">
        <v>2925</v>
      </c>
      <c r="F14" s="8">
        <v>2005</v>
      </c>
      <c r="G14" s="4">
        <v>540</v>
      </c>
      <c r="H14" s="10">
        <v>307</v>
      </c>
      <c r="I14" s="11">
        <v>189</v>
      </c>
      <c r="J14" s="10">
        <v>119</v>
      </c>
      <c r="K14" s="10">
        <v>555</v>
      </c>
      <c r="L14" s="6">
        <v>1616</v>
      </c>
      <c r="M14" s="4">
        <v>2373</v>
      </c>
      <c r="N14" s="21">
        <v>3421</v>
      </c>
      <c r="O14" s="25">
        <f t="shared" si="0"/>
        <v>21110</v>
      </c>
    </row>
    <row r="15" spans="1:15" ht="13.5">
      <c r="A15" s="13">
        <v>10</v>
      </c>
      <c r="B15" s="34" t="s">
        <v>57</v>
      </c>
      <c r="C15" s="8">
        <v>5726</v>
      </c>
      <c r="D15" s="8">
        <v>6517</v>
      </c>
      <c r="E15" s="8">
        <v>5602</v>
      </c>
      <c r="F15" s="8">
        <v>3884</v>
      </c>
      <c r="G15" s="13">
        <v>1715</v>
      </c>
      <c r="H15" s="10">
        <v>826</v>
      </c>
      <c r="I15" s="11">
        <v>632</v>
      </c>
      <c r="J15" s="10">
        <v>1330</v>
      </c>
      <c r="K15" s="10">
        <v>839</v>
      </c>
      <c r="L15" s="13">
        <v>3230</v>
      </c>
      <c r="M15" s="13">
        <v>4812</v>
      </c>
      <c r="N15" s="21">
        <v>5193</v>
      </c>
      <c r="O15" s="23">
        <f t="shared" si="0"/>
        <v>40306</v>
      </c>
    </row>
    <row r="16" spans="1:15" ht="13.5">
      <c r="A16" s="13">
        <v>11</v>
      </c>
      <c r="B16" s="34" t="s">
        <v>58</v>
      </c>
      <c r="C16" s="8">
        <v>6240</v>
      </c>
      <c r="D16" s="8">
        <v>2760</v>
      </c>
      <c r="E16" s="8">
        <v>960</v>
      </c>
      <c r="F16" s="8">
        <v>1360</v>
      </c>
      <c r="G16" s="13">
        <v>8270</v>
      </c>
      <c r="H16" s="10">
        <v>860</v>
      </c>
      <c r="I16" s="11">
        <v>604</v>
      </c>
      <c r="J16" s="10">
        <v>279</v>
      </c>
      <c r="K16" s="10">
        <v>1110</v>
      </c>
      <c r="L16" s="15">
        <v>3697</v>
      </c>
      <c r="M16" s="13">
        <v>4718</v>
      </c>
      <c r="N16" s="21">
        <v>4887</v>
      </c>
      <c r="O16" s="23">
        <f t="shared" si="0"/>
        <v>35745</v>
      </c>
    </row>
    <row r="17" spans="1:15" ht="13.5">
      <c r="A17" s="13">
        <v>12</v>
      </c>
      <c r="B17" s="66" t="s">
        <v>59</v>
      </c>
      <c r="C17" s="8">
        <v>2240</v>
      </c>
      <c r="D17" s="8">
        <v>3520</v>
      </c>
      <c r="E17" s="8">
        <v>2541</v>
      </c>
      <c r="F17" s="8">
        <v>1949</v>
      </c>
      <c r="G17" s="9">
        <v>1800</v>
      </c>
      <c r="H17" s="10">
        <v>1020</v>
      </c>
      <c r="I17" s="11">
        <v>403</v>
      </c>
      <c r="J17" s="10">
        <v>500</v>
      </c>
      <c r="K17" s="10">
        <v>1577</v>
      </c>
      <c r="L17" s="12">
        <v>2850</v>
      </c>
      <c r="M17" s="9">
        <v>3190</v>
      </c>
      <c r="N17" s="19">
        <v>3824</v>
      </c>
      <c r="O17" s="22">
        <f t="shared" si="0"/>
        <v>25414</v>
      </c>
    </row>
    <row r="18" spans="1:15" ht="13.5">
      <c r="A18" s="13">
        <v>13</v>
      </c>
      <c r="B18" s="34" t="s">
        <v>60</v>
      </c>
      <c r="C18" s="8">
        <v>6707</v>
      </c>
      <c r="D18" s="8">
        <v>5127</v>
      </c>
      <c r="E18" s="8">
        <v>4821</v>
      </c>
      <c r="F18" s="8">
        <v>4091</v>
      </c>
      <c r="G18" s="13">
        <v>1583</v>
      </c>
      <c r="H18" s="10">
        <v>316</v>
      </c>
      <c r="I18" s="11">
        <v>170</v>
      </c>
      <c r="J18" s="10">
        <v>210</v>
      </c>
      <c r="K18" s="10">
        <v>638</v>
      </c>
      <c r="L18" s="13">
        <v>4106</v>
      </c>
      <c r="M18" s="13">
        <v>4565</v>
      </c>
      <c r="N18" s="21">
        <v>5683</v>
      </c>
      <c r="O18" s="23">
        <f t="shared" si="0"/>
        <v>38017</v>
      </c>
    </row>
    <row r="19" spans="1:15" ht="13.5">
      <c r="A19" s="13">
        <v>14</v>
      </c>
      <c r="B19" s="34" t="s">
        <v>61</v>
      </c>
      <c r="C19" s="8">
        <v>5651</v>
      </c>
      <c r="D19" s="8">
        <v>4014</v>
      </c>
      <c r="E19" s="8">
        <v>3835</v>
      </c>
      <c r="F19" s="8">
        <v>2458</v>
      </c>
      <c r="G19" s="13">
        <v>670</v>
      </c>
      <c r="H19" s="10">
        <v>634</v>
      </c>
      <c r="I19" s="11">
        <v>656</v>
      </c>
      <c r="J19" s="10">
        <v>69</v>
      </c>
      <c r="K19" s="10">
        <v>673</v>
      </c>
      <c r="L19" s="13">
        <v>1687</v>
      </c>
      <c r="M19" s="13">
        <v>2011</v>
      </c>
      <c r="N19" s="20">
        <v>3980</v>
      </c>
      <c r="O19" s="23">
        <f t="shared" si="0"/>
        <v>26338</v>
      </c>
    </row>
    <row r="20" spans="1:15" ht="13.5">
      <c r="A20" s="13">
        <v>15</v>
      </c>
      <c r="B20" s="66" t="s">
        <v>62</v>
      </c>
      <c r="C20" s="8">
        <v>530</v>
      </c>
      <c r="D20" s="8">
        <v>670</v>
      </c>
      <c r="E20" s="8">
        <v>560</v>
      </c>
      <c r="F20" s="8">
        <v>740</v>
      </c>
      <c r="G20" s="9">
        <v>640</v>
      </c>
      <c r="H20" s="10">
        <v>390</v>
      </c>
      <c r="I20" s="11">
        <v>171</v>
      </c>
      <c r="J20" s="10">
        <v>228</v>
      </c>
      <c r="K20" s="10">
        <v>994</v>
      </c>
      <c r="L20" s="12">
        <v>1477</v>
      </c>
      <c r="M20" s="9">
        <v>1590</v>
      </c>
      <c r="N20" s="19">
        <v>1410</v>
      </c>
      <c r="O20" s="22">
        <f t="shared" si="0"/>
        <v>9400</v>
      </c>
    </row>
    <row r="21" spans="1:15" ht="13.5">
      <c r="A21" s="13">
        <v>16</v>
      </c>
      <c r="B21" s="66" t="s">
        <v>63</v>
      </c>
      <c r="C21" s="8">
        <v>3860</v>
      </c>
      <c r="D21" s="8">
        <v>2004</v>
      </c>
      <c r="E21" s="8">
        <v>2896</v>
      </c>
      <c r="F21" s="8">
        <v>2642</v>
      </c>
      <c r="G21" s="9">
        <v>2628</v>
      </c>
      <c r="H21" s="10">
        <v>2336</v>
      </c>
      <c r="I21" s="11">
        <v>580</v>
      </c>
      <c r="J21" s="10">
        <v>545</v>
      </c>
      <c r="K21" s="10">
        <v>4786</v>
      </c>
      <c r="L21" s="9">
        <v>4118</v>
      </c>
      <c r="M21" s="9">
        <v>4999</v>
      </c>
      <c r="N21" s="19">
        <v>2615</v>
      </c>
      <c r="O21" s="22">
        <f t="shared" si="0"/>
        <v>34009</v>
      </c>
    </row>
    <row r="22" spans="1:15" ht="13.5">
      <c r="A22" s="13">
        <v>17</v>
      </c>
      <c r="B22" s="66" t="s">
        <v>64</v>
      </c>
      <c r="C22" s="8">
        <v>3452</v>
      </c>
      <c r="D22" s="8">
        <v>4427</v>
      </c>
      <c r="E22" s="8">
        <v>2600</v>
      </c>
      <c r="F22" s="8">
        <v>3870</v>
      </c>
      <c r="G22" s="9">
        <v>6523</v>
      </c>
      <c r="H22" s="10">
        <v>2910</v>
      </c>
      <c r="I22" s="11">
        <v>2473</v>
      </c>
      <c r="J22" s="10">
        <v>3656</v>
      </c>
      <c r="K22" s="10">
        <v>3731</v>
      </c>
      <c r="L22" s="9">
        <v>3506</v>
      </c>
      <c r="M22" s="9">
        <v>3471</v>
      </c>
      <c r="N22" s="19">
        <v>4210</v>
      </c>
      <c r="O22" s="22">
        <f t="shared" si="0"/>
        <v>44829</v>
      </c>
    </row>
    <row r="23" spans="1:15" ht="13.5">
      <c r="A23" s="13">
        <v>18</v>
      </c>
      <c r="B23" s="34" t="s">
        <v>65</v>
      </c>
      <c r="C23" s="8">
        <v>5343</v>
      </c>
      <c r="D23" s="8">
        <v>6487</v>
      </c>
      <c r="E23" s="8">
        <v>4920</v>
      </c>
      <c r="F23" s="8">
        <v>5070</v>
      </c>
      <c r="G23" s="13">
        <v>2980</v>
      </c>
      <c r="H23" s="10">
        <v>2240</v>
      </c>
      <c r="I23" s="11">
        <v>370</v>
      </c>
      <c r="J23" s="10">
        <v>1297</v>
      </c>
      <c r="K23" s="10">
        <v>2494</v>
      </c>
      <c r="L23" s="15">
        <v>4340</v>
      </c>
      <c r="M23" s="13">
        <v>4973</v>
      </c>
      <c r="N23" s="20">
        <v>5690</v>
      </c>
      <c r="O23" s="23">
        <f t="shared" si="0"/>
        <v>46204</v>
      </c>
    </row>
    <row r="24" spans="1:15" ht="13.5">
      <c r="A24" s="13">
        <v>19</v>
      </c>
      <c r="B24" s="34" t="s">
        <v>66</v>
      </c>
      <c r="C24" s="8">
        <v>2766</v>
      </c>
      <c r="D24" s="8">
        <v>2705</v>
      </c>
      <c r="E24" s="8">
        <v>1673</v>
      </c>
      <c r="F24" s="8">
        <v>1400</v>
      </c>
      <c r="G24" s="13">
        <v>1532</v>
      </c>
      <c r="H24" s="10">
        <v>667</v>
      </c>
      <c r="I24" s="11">
        <v>180</v>
      </c>
      <c r="J24" s="10">
        <v>457</v>
      </c>
      <c r="K24" s="10">
        <v>1493</v>
      </c>
      <c r="L24" s="13">
        <v>2172</v>
      </c>
      <c r="M24" s="13">
        <v>2046</v>
      </c>
      <c r="N24" s="20">
        <v>1662</v>
      </c>
      <c r="O24" s="23">
        <f t="shared" si="0"/>
        <v>18753</v>
      </c>
    </row>
    <row r="25" spans="1:15" ht="13.5">
      <c r="A25" s="13">
        <v>20</v>
      </c>
      <c r="B25" s="66" t="s">
        <v>67</v>
      </c>
      <c r="C25" s="8">
        <v>2588</v>
      </c>
      <c r="D25" s="8">
        <v>2592</v>
      </c>
      <c r="E25" s="8">
        <v>2075</v>
      </c>
      <c r="F25" s="8">
        <v>1710</v>
      </c>
      <c r="G25" s="9">
        <v>1038</v>
      </c>
      <c r="H25" s="10">
        <v>600</v>
      </c>
      <c r="I25" s="11">
        <v>602</v>
      </c>
      <c r="J25" s="10">
        <v>472</v>
      </c>
      <c r="K25" s="10">
        <v>1134</v>
      </c>
      <c r="L25" s="12">
        <v>2399</v>
      </c>
      <c r="M25" s="9">
        <v>3076</v>
      </c>
      <c r="N25" s="19">
        <v>4034</v>
      </c>
      <c r="O25" s="22">
        <f t="shared" si="0"/>
        <v>22320</v>
      </c>
    </row>
    <row r="26" spans="1:15" ht="13.5">
      <c r="A26" s="13">
        <v>21</v>
      </c>
      <c r="B26" s="34" t="s">
        <v>68</v>
      </c>
      <c r="C26" s="8">
        <v>5640</v>
      </c>
      <c r="D26" s="8">
        <v>5375</v>
      </c>
      <c r="E26" s="8">
        <v>5414</v>
      </c>
      <c r="F26" s="8">
        <v>3705</v>
      </c>
      <c r="G26" s="13">
        <v>2413</v>
      </c>
      <c r="H26" s="10">
        <v>1722</v>
      </c>
      <c r="I26" s="11">
        <v>316</v>
      </c>
      <c r="J26" s="10">
        <v>454</v>
      </c>
      <c r="K26" s="10">
        <v>1201</v>
      </c>
      <c r="L26" s="15">
        <v>2566</v>
      </c>
      <c r="M26" s="13">
        <v>4193</v>
      </c>
      <c r="N26" s="20">
        <v>4931</v>
      </c>
      <c r="O26" s="23">
        <f t="shared" si="0"/>
        <v>37930</v>
      </c>
    </row>
    <row r="27" spans="1:15" ht="13.5">
      <c r="A27" s="13">
        <v>22</v>
      </c>
      <c r="B27" s="66" t="s">
        <v>69</v>
      </c>
      <c r="C27" s="8">
        <v>3048</v>
      </c>
      <c r="D27" s="8">
        <v>3448</v>
      </c>
      <c r="E27" s="8">
        <v>3225</v>
      </c>
      <c r="F27" s="8">
        <v>3081</v>
      </c>
      <c r="G27" s="9">
        <v>1864</v>
      </c>
      <c r="H27" s="10">
        <v>2677</v>
      </c>
      <c r="I27" s="11">
        <v>2074</v>
      </c>
      <c r="J27" s="10">
        <v>2465</v>
      </c>
      <c r="K27" s="10">
        <v>3536</v>
      </c>
      <c r="L27" s="12">
        <v>3620</v>
      </c>
      <c r="M27" s="9">
        <v>3971</v>
      </c>
      <c r="N27" s="19">
        <v>7009</v>
      </c>
      <c r="O27" s="22">
        <f t="shared" si="0"/>
        <v>40018</v>
      </c>
    </row>
    <row r="28" spans="1:15" ht="13.5">
      <c r="A28" s="13">
        <v>23</v>
      </c>
      <c r="B28" s="66" t="s">
        <v>70</v>
      </c>
      <c r="C28" s="8">
        <v>3891</v>
      </c>
      <c r="D28" s="8">
        <v>4407</v>
      </c>
      <c r="E28" s="8">
        <v>3905</v>
      </c>
      <c r="F28" s="8">
        <v>4565</v>
      </c>
      <c r="G28" s="9">
        <v>3732</v>
      </c>
      <c r="H28" s="10">
        <v>3773</v>
      </c>
      <c r="I28" s="11">
        <v>2699</v>
      </c>
      <c r="J28" s="10">
        <v>3536</v>
      </c>
      <c r="K28" s="10">
        <v>4293</v>
      </c>
      <c r="L28" s="12">
        <v>4597</v>
      </c>
      <c r="M28" s="9">
        <v>5160</v>
      </c>
      <c r="N28" s="19">
        <v>4250</v>
      </c>
      <c r="O28" s="22">
        <f t="shared" si="0"/>
        <v>48808</v>
      </c>
    </row>
    <row r="29" spans="1:15" ht="13.5">
      <c r="A29" s="13">
        <v>24</v>
      </c>
      <c r="B29" s="66" t="s">
        <v>71</v>
      </c>
      <c r="C29" s="8">
        <v>6997</v>
      </c>
      <c r="D29" s="8">
        <v>7136</v>
      </c>
      <c r="E29" s="8">
        <v>6259</v>
      </c>
      <c r="F29" s="9">
        <v>5873</v>
      </c>
      <c r="G29" s="9">
        <v>4756</v>
      </c>
      <c r="H29" s="10">
        <v>3549</v>
      </c>
      <c r="I29" s="11">
        <v>1618</v>
      </c>
      <c r="J29" s="10">
        <v>1258</v>
      </c>
      <c r="K29" s="10">
        <v>5517</v>
      </c>
      <c r="L29" s="12">
        <v>6770</v>
      </c>
      <c r="M29" s="9">
        <v>7284</v>
      </c>
      <c r="N29" s="19">
        <v>5406</v>
      </c>
      <c r="O29" s="22">
        <f t="shared" si="0"/>
        <v>62423</v>
      </c>
    </row>
    <row r="30" spans="1:15" ht="12.75">
      <c r="A30" s="16"/>
      <c r="B30" s="16" t="s">
        <v>25</v>
      </c>
      <c r="C30" s="17">
        <f>SUM(C6:C29)</f>
        <v>111136</v>
      </c>
      <c r="D30" s="17">
        <f aca="true" t="shared" si="1" ref="D30:O30">SUM(D6:D29)</f>
        <v>100874</v>
      </c>
      <c r="E30" s="17">
        <f t="shared" si="1"/>
        <v>92780</v>
      </c>
      <c r="F30" s="17">
        <f t="shared" si="1"/>
        <v>70437</v>
      </c>
      <c r="G30" s="18">
        <f t="shared" si="1"/>
        <v>55825</v>
      </c>
      <c r="H30" s="17">
        <f t="shared" si="1"/>
        <v>33693</v>
      </c>
      <c r="I30" s="17">
        <f t="shared" si="1"/>
        <v>20426</v>
      </c>
      <c r="J30" s="17">
        <f t="shared" si="1"/>
        <v>21874</v>
      </c>
      <c r="K30" s="17">
        <f t="shared" si="1"/>
        <v>46710</v>
      </c>
      <c r="L30" s="17">
        <f t="shared" si="1"/>
        <v>76203</v>
      </c>
      <c r="M30" s="17">
        <f t="shared" si="1"/>
        <v>93262</v>
      </c>
      <c r="N30" s="7">
        <f t="shared" si="1"/>
        <v>108888</v>
      </c>
      <c r="O30" s="26">
        <f t="shared" si="1"/>
        <v>832108</v>
      </c>
    </row>
    <row r="32" spans="1:23" ht="12.75">
      <c r="A32" s="117" t="s">
        <v>134</v>
      </c>
      <c r="B32" s="122" t="s">
        <v>135</v>
      </c>
      <c r="C32" s="122"/>
      <c r="D32" s="122"/>
      <c r="E32" s="122"/>
      <c r="F32" s="122" t="s">
        <v>136</v>
      </c>
      <c r="G32" s="122"/>
      <c r="H32" s="122"/>
      <c r="I32" s="122"/>
      <c r="J32" s="118" t="s">
        <v>137</v>
      </c>
      <c r="K32" s="118"/>
      <c r="L32" s="118"/>
      <c r="M32" s="118" t="s">
        <v>138</v>
      </c>
      <c r="N32" s="118"/>
      <c r="O32" s="118"/>
      <c r="P32" s="118" t="s">
        <v>139</v>
      </c>
      <c r="Q32" s="118"/>
      <c r="R32" s="118" t="s">
        <v>100</v>
      </c>
      <c r="S32" s="118"/>
      <c r="T32" s="118" t="s">
        <v>140</v>
      </c>
      <c r="U32" s="118" t="s">
        <v>92</v>
      </c>
      <c r="V32" s="118" t="s">
        <v>141</v>
      </c>
      <c r="W32" s="118" t="s">
        <v>142</v>
      </c>
    </row>
    <row r="33" spans="1:23" ht="12.75">
      <c r="A33" s="117"/>
      <c r="B33" s="82" t="s">
        <v>143</v>
      </c>
      <c r="C33" s="83" t="s">
        <v>144</v>
      </c>
      <c r="D33" s="83" t="s">
        <v>145</v>
      </c>
      <c r="E33" s="83" t="s">
        <v>146</v>
      </c>
      <c r="F33" s="82" t="s">
        <v>143</v>
      </c>
      <c r="G33" s="83" t="s">
        <v>144</v>
      </c>
      <c r="H33" s="83" t="s">
        <v>145</v>
      </c>
      <c r="I33" s="83" t="s">
        <v>147</v>
      </c>
      <c r="J33" s="82" t="s">
        <v>143</v>
      </c>
      <c r="K33" s="83" t="s">
        <v>144</v>
      </c>
      <c r="L33" s="83" t="s">
        <v>145</v>
      </c>
      <c r="M33" s="82" t="s">
        <v>143</v>
      </c>
      <c r="N33" s="84" t="s">
        <v>144</v>
      </c>
      <c r="O33" s="84" t="s">
        <v>145</v>
      </c>
      <c r="P33" s="82" t="s">
        <v>143</v>
      </c>
      <c r="Q33" s="84" t="s">
        <v>144</v>
      </c>
      <c r="R33" s="60" t="s">
        <v>148</v>
      </c>
      <c r="S33" s="85" t="s">
        <v>149</v>
      </c>
      <c r="T33" s="118"/>
      <c r="U33" s="118"/>
      <c r="V33" s="118"/>
      <c r="W33" s="118"/>
    </row>
    <row r="34" spans="1:23" ht="12.75">
      <c r="A34" s="94" t="s">
        <v>35</v>
      </c>
      <c r="B34" s="9">
        <v>1331</v>
      </c>
      <c r="C34" s="9">
        <v>857</v>
      </c>
      <c r="D34" s="9">
        <v>14071</v>
      </c>
      <c r="E34" s="9">
        <v>110</v>
      </c>
      <c r="F34" s="9">
        <v>313</v>
      </c>
      <c r="G34" s="9">
        <v>2100</v>
      </c>
      <c r="H34" s="9">
        <v>3800</v>
      </c>
      <c r="I34" s="9">
        <v>0</v>
      </c>
      <c r="J34" s="13">
        <v>2364</v>
      </c>
      <c r="K34" s="13">
        <v>583</v>
      </c>
      <c r="L34" s="13">
        <v>538</v>
      </c>
      <c r="M34" s="13">
        <v>2118</v>
      </c>
      <c r="N34" s="13">
        <v>377</v>
      </c>
      <c r="O34" s="13">
        <v>0</v>
      </c>
      <c r="P34" s="13">
        <v>1045</v>
      </c>
      <c r="Q34" s="13">
        <v>126</v>
      </c>
      <c r="R34" s="14">
        <v>0</v>
      </c>
      <c r="S34" s="14">
        <v>44158</v>
      </c>
      <c r="T34" s="14">
        <v>121467</v>
      </c>
      <c r="U34" s="14">
        <v>5623</v>
      </c>
      <c r="V34" s="14">
        <v>34476</v>
      </c>
      <c r="W34" s="14">
        <v>4000</v>
      </c>
    </row>
    <row r="35" spans="1:23" ht="12.75">
      <c r="A35" s="95" t="s">
        <v>36</v>
      </c>
      <c r="B35" s="13">
        <v>1311</v>
      </c>
      <c r="C35" s="13">
        <v>395</v>
      </c>
      <c r="D35" s="13">
        <v>13000</v>
      </c>
      <c r="E35" s="13">
        <v>450</v>
      </c>
      <c r="F35" s="9">
        <v>321</v>
      </c>
      <c r="G35" s="9">
        <v>2340</v>
      </c>
      <c r="H35" s="9">
        <v>3400</v>
      </c>
      <c r="I35" s="9">
        <v>0</v>
      </c>
      <c r="J35" s="13">
        <v>2355</v>
      </c>
      <c r="K35" s="13">
        <v>437</v>
      </c>
      <c r="L35" s="13">
        <v>470</v>
      </c>
      <c r="M35" s="14">
        <v>1923</v>
      </c>
      <c r="N35" s="14">
        <v>244</v>
      </c>
      <c r="O35" s="86">
        <v>0</v>
      </c>
      <c r="P35" s="15">
        <v>1140</v>
      </c>
      <c r="Q35" s="13">
        <v>138</v>
      </c>
      <c r="R35" s="13">
        <v>0</v>
      </c>
      <c r="S35" s="13">
        <v>49146</v>
      </c>
      <c r="T35" s="13">
        <v>116222</v>
      </c>
      <c r="U35" s="13">
        <v>5274</v>
      </c>
      <c r="V35" s="13">
        <v>28444</v>
      </c>
      <c r="W35" s="13">
        <v>3300</v>
      </c>
    </row>
    <row r="36" spans="1:23" ht="12.75">
      <c r="A36" s="95" t="s">
        <v>37</v>
      </c>
      <c r="B36" s="9">
        <v>1271</v>
      </c>
      <c r="C36" s="9">
        <v>1311</v>
      </c>
      <c r="D36" s="9">
        <v>12914</v>
      </c>
      <c r="E36" s="13">
        <v>51</v>
      </c>
      <c r="F36" s="9">
        <v>380</v>
      </c>
      <c r="G36" s="9">
        <v>2040</v>
      </c>
      <c r="H36" s="9">
        <v>2340</v>
      </c>
      <c r="I36" s="9">
        <v>0</v>
      </c>
      <c r="J36" s="13">
        <v>2459</v>
      </c>
      <c r="K36" s="13">
        <v>411</v>
      </c>
      <c r="L36" s="13">
        <v>576</v>
      </c>
      <c r="M36" s="9">
        <v>831</v>
      </c>
      <c r="N36" s="9">
        <v>654</v>
      </c>
      <c r="O36" s="13">
        <v>0</v>
      </c>
      <c r="P36" s="13">
        <v>912</v>
      </c>
      <c r="Q36" s="13">
        <v>52</v>
      </c>
      <c r="R36" s="13">
        <v>0</v>
      </c>
      <c r="S36" s="13">
        <v>32578</v>
      </c>
      <c r="T36" s="13">
        <v>99689</v>
      </c>
      <c r="U36" s="13">
        <v>4730</v>
      </c>
      <c r="V36" s="13">
        <v>25377</v>
      </c>
      <c r="W36" s="13">
        <v>3000</v>
      </c>
    </row>
    <row r="37" spans="1:23" ht="12.75">
      <c r="A37" s="95" t="s">
        <v>38</v>
      </c>
      <c r="B37" s="9">
        <v>1261</v>
      </c>
      <c r="C37" s="9">
        <v>248</v>
      </c>
      <c r="D37" s="9">
        <v>15008</v>
      </c>
      <c r="E37" s="13">
        <v>0</v>
      </c>
      <c r="F37" s="9">
        <v>210</v>
      </c>
      <c r="G37" s="9">
        <v>1680</v>
      </c>
      <c r="H37" s="9">
        <v>140</v>
      </c>
      <c r="I37" s="9">
        <v>0</v>
      </c>
      <c r="J37" s="13">
        <v>1148</v>
      </c>
      <c r="K37" s="13">
        <v>295</v>
      </c>
      <c r="L37" s="13">
        <v>612</v>
      </c>
      <c r="M37" s="13">
        <v>1368</v>
      </c>
      <c r="N37" s="13">
        <v>181</v>
      </c>
      <c r="O37" s="13">
        <v>0</v>
      </c>
      <c r="P37" s="13">
        <v>455</v>
      </c>
      <c r="Q37" s="13">
        <v>70</v>
      </c>
      <c r="R37" s="13">
        <v>0</v>
      </c>
      <c r="S37" s="13">
        <v>33764</v>
      </c>
      <c r="T37" s="13">
        <v>74334</v>
      </c>
      <c r="U37" s="13">
        <v>4324</v>
      </c>
      <c r="V37" s="13">
        <v>18019</v>
      </c>
      <c r="W37" s="13">
        <v>2600</v>
      </c>
    </row>
    <row r="38" spans="1:23" ht="12.75">
      <c r="A38" s="95" t="s">
        <v>39</v>
      </c>
      <c r="B38" s="9">
        <v>2614</v>
      </c>
      <c r="C38" s="9">
        <v>170</v>
      </c>
      <c r="D38" s="9">
        <v>19063</v>
      </c>
      <c r="E38" s="13">
        <v>0</v>
      </c>
      <c r="F38" s="9">
        <v>260</v>
      </c>
      <c r="G38" s="9">
        <v>390</v>
      </c>
      <c r="H38" s="9">
        <v>210</v>
      </c>
      <c r="I38" s="9">
        <v>0</v>
      </c>
      <c r="J38" s="13">
        <v>1148</v>
      </c>
      <c r="K38" s="13">
        <v>197</v>
      </c>
      <c r="L38" s="13">
        <v>11086</v>
      </c>
      <c r="M38" s="13">
        <v>1066</v>
      </c>
      <c r="N38" s="13">
        <v>512</v>
      </c>
      <c r="O38" s="13">
        <v>0</v>
      </c>
      <c r="P38" s="13">
        <v>287</v>
      </c>
      <c r="Q38" s="13">
        <v>156</v>
      </c>
      <c r="R38" s="13">
        <v>0</v>
      </c>
      <c r="S38" s="13">
        <v>28585</v>
      </c>
      <c r="T38" s="13">
        <v>56629</v>
      </c>
      <c r="U38" s="13">
        <v>3744</v>
      </c>
      <c r="V38" s="13">
        <v>12389</v>
      </c>
      <c r="W38" s="13">
        <v>3100</v>
      </c>
    </row>
    <row r="39" spans="1:23" ht="12.75">
      <c r="A39" s="95" t="s">
        <v>40</v>
      </c>
      <c r="B39" s="9">
        <v>602</v>
      </c>
      <c r="C39" s="9">
        <v>200</v>
      </c>
      <c r="D39" s="9">
        <v>26350</v>
      </c>
      <c r="E39" s="13">
        <v>0</v>
      </c>
      <c r="F39" s="9">
        <v>190</v>
      </c>
      <c r="G39" s="9">
        <v>32</v>
      </c>
      <c r="H39" s="9">
        <v>140</v>
      </c>
      <c r="I39" s="9">
        <v>0</v>
      </c>
      <c r="J39" s="13">
        <v>1046</v>
      </c>
      <c r="K39" s="13">
        <v>192</v>
      </c>
      <c r="L39" s="13">
        <v>2427</v>
      </c>
      <c r="M39" s="13">
        <v>273</v>
      </c>
      <c r="N39" s="13">
        <v>191</v>
      </c>
      <c r="O39" s="13">
        <v>0</v>
      </c>
      <c r="P39" s="13">
        <v>391</v>
      </c>
      <c r="Q39" s="13">
        <v>58</v>
      </c>
      <c r="R39" s="13">
        <v>0</v>
      </c>
      <c r="S39" s="13">
        <v>20803</v>
      </c>
      <c r="T39" s="13">
        <v>33086</v>
      </c>
      <c r="U39" s="13">
        <v>4040</v>
      </c>
      <c r="V39" s="13">
        <v>10094</v>
      </c>
      <c r="W39" s="13">
        <v>2000</v>
      </c>
    </row>
    <row r="40" spans="1:23" ht="12.75">
      <c r="A40" s="95" t="s">
        <v>41</v>
      </c>
      <c r="B40" s="9">
        <v>731</v>
      </c>
      <c r="C40" s="9">
        <v>238</v>
      </c>
      <c r="D40" s="9">
        <v>34460</v>
      </c>
      <c r="E40" s="13">
        <v>0</v>
      </c>
      <c r="F40" s="9">
        <v>140</v>
      </c>
      <c r="G40" s="9">
        <v>40</v>
      </c>
      <c r="H40" s="9">
        <v>290</v>
      </c>
      <c r="I40" s="9">
        <v>0</v>
      </c>
      <c r="J40" s="13">
        <v>250</v>
      </c>
      <c r="K40" s="13">
        <v>4995</v>
      </c>
      <c r="L40" s="13">
        <v>3082</v>
      </c>
      <c r="M40" s="13">
        <v>205</v>
      </c>
      <c r="N40" s="13">
        <v>202</v>
      </c>
      <c r="O40" s="13">
        <v>0</v>
      </c>
      <c r="P40" s="13">
        <v>298</v>
      </c>
      <c r="Q40" s="13">
        <v>67</v>
      </c>
      <c r="R40" s="13">
        <v>0</v>
      </c>
      <c r="S40" s="13">
        <v>22646</v>
      </c>
      <c r="T40" s="13">
        <v>20658</v>
      </c>
      <c r="U40" s="13">
        <v>5004</v>
      </c>
      <c r="V40" s="13">
        <v>10752</v>
      </c>
      <c r="W40" s="13">
        <v>1000</v>
      </c>
    </row>
    <row r="41" spans="1:23" ht="12.75">
      <c r="A41" s="95" t="s">
        <v>42</v>
      </c>
      <c r="B41" s="9">
        <v>537</v>
      </c>
      <c r="C41" s="9">
        <v>2710</v>
      </c>
      <c r="D41" s="9">
        <v>37414</v>
      </c>
      <c r="E41" s="13">
        <v>0</v>
      </c>
      <c r="F41" s="9">
        <v>140</v>
      </c>
      <c r="G41" s="9">
        <v>59</v>
      </c>
      <c r="H41" s="9">
        <v>285</v>
      </c>
      <c r="I41" s="9">
        <v>0</v>
      </c>
      <c r="J41" s="13">
        <v>1150</v>
      </c>
      <c r="K41" s="13">
        <v>372</v>
      </c>
      <c r="L41" s="13">
        <v>7862</v>
      </c>
      <c r="M41" s="13">
        <v>252</v>
      </c>
      <c r="N41" s="13">
        <v>181</v>
      </c>
      <c r="O41" s="13">
        <v>0</v>
      </c>
      <c r="P41" s="13">
        <v>331</v>
      </c>
      <c r="Q41" s="13">
        <v>111</v>
      </c>
      <c r="R41" s="13">
        <v>0</v>
      </c>
      <c r="S41" s="13">
        <v>20276</v>
      </c>
      <c r="T41" s="13">
        <v>22313</v>
      </c>
      <c r="U41" s="13">
        <v>4722</v>
      </c>
      <c r="V41" s="13">
        <v>14788</v>
      </c>
      <c r="W41" s="13">
        <v>600</v>
      </c>
    </row>
    <row r="42" spans="1:23" ht="12.75">
      <c r="A42" s="95" t="s">
        <v>43</v>
      </c>
      <c r="B42" s="9">
        <v>569</v>
      </c>
      <c r="C42" s="9">
        <v>268</v>
      </c>
      <c r="D42" s="9">
        <v>0</v>
      </c>
      <c r="E42" s="13">
        <v>0</v>
      </c>
      <c r="F42" s="9">
        <v>170</v>
      </c>
      <c r="G42" s="9">
        <v>46</v>
      </c>
      <c r="H42" s="9">
        <v>145</v>
      </c>
      <c r="I42" s="9">
        <v>0</v>
      </c>
      <c r="J42" s="13">
        <v>332</v>
      </c>
      <c r="K42" s="13">
        <v>242</v>
      </c>
      <c r="L42" s="13">
        <v>2622</v>
      </c>
      <c r="M42" s="13">
        <v>286</v>
      </c>
      <c r="N42" s="13">
        <v>190</v>
      </c>
      <c r="O42" s="13">
        <v>0</v>
      </c>
      <c r="P42" s="13">
        <v>361</v>
      </c>
      <c r="Q42" s="13">
        <v>169</v>
      </c>
      <c r="R42" s="13">
        <v>0</v>
      </c>
      <c r="S42" s="13">
        <v>26981</v>
      </c>
      <c r="T42" s="13">
        <v>46712</v>
      </c>
      <c r="U42" s="13">
        <v>4509</v>
      </c>
      <c r="V42" s="13">
        <v>17178</v>
      </c>
      <c r="W42" s="13">
        <v>2100</v>
      </c>
    </row>
    <row r="43" spans="1:23" ht="12.75">
      <c r="A43" s="95" t="s">
        <v>44</v>
      </c>
      <c r="B43" s="9">
        <v>1098</v>
      </c>
      <c r="C43" s="9">
        <v>239</v>
      </c>
      <c r="D43" s="9">
        <v>0</v>
      </c>
      <c r="E43" s="13">
        <v>0</v>
      </c>
      <c r="F43" s="9">
        <v>260</v>
      </c>
      <c r="G43" s="9">
        <v>845</v>
      </c>
      <c r="H43" s="9">
        <v>80</v>
      </c>
      <c r="I43" s="9">
        <v>0</v>
      </c>
      <c r="J43" s="13">
        <v>901</v>
      </c>
      <c r="K43" s="13">
        <v>266</v>
      </c>
      <c r="L43" s="13">
        <v>2475</v>
      </c>
      <c r="M43" s="13">
        <v>780</v>
      </c>
      <c r="N43" s="13">
        <v>242</v>
      </c>
      <c r="O43" s="13">
        <v>0</v>
      </c>
      <c r="P43" s="13">
        <v>517</v>
      </c>
      <c r="Q43" s="13">
        <v>462</v>
      </c>
      <c r="R43" s="13">
        <v>0</v>
      </c>
      <c r="S43" s="13">
        <v>30774</v>
      </c>
      <c r="T43" s="13">
        <v>76203</v>
      </c>
      <c r="U43" s="13">
        <v>5474</v>
      </c>
      <c r="V43" s="13">
        <v>22335</v>
      </c>
      <c r="W43" s="13">
        <v>5000</v>
      </c>
    </row>
    <row r="44" spans="1:23" ht="12.75">
      <c r="A44" s="95" t="s">
        <v>45</v>
      </c>
      <c r="B44" s="9">
        <v>1147</v>
      </c>
      <c r="C44" s="9">
        <v>527</v>
      </c>
      <c r="D44" s="9">
        <v>0</v>
      </c>
      <c r="E44" s="13">
        <v>38</v>
      </c>
      <c r="F44" s="9">
        <v>340</v>
      </c>
      <c r="G44" s="9">
        <v>1387</v>
      </c>
      <c r="H44" s="9">
        <v>60</v>
      </c>
      <c r="I44" s="9">
        <v>0</v>
      </c>
      <c r="J44" s="13">
        <v>749</v>
      </c>
      <c r="K44" s="13">
        <v>682</v>
      </c>
      <c r="L44" s="13">
        <v>1923</v>
      </c>
      <c r="M44" s="87">
        <v>2799</v>
      </c>
      <c r="N44" s="13">
        <v>284</v>
      </c>
      <c r="O44" s="13">
        <v>0</v>
      </c>
      <c r="P44" s="13">
        <v>417</v>
      </c>
      <c r="Q44" s="13">
        <v>929</v>
      </c>
      <c r="R44" s="13">
        <v>0</v>
      </c>
      <c r="S44" s="13">
        <v>41938</v>
      </c>
      <c r="T44" s="13">
        <v>93262</v>
      </c>
      <c r="U44" s="13">
        <v>5160</v>
      </c>
      <c r="V44" s="13">
        <v>26717</v>
      </c>
      <c r="W44" s="13">
        <v>3100</v>
      </c>
    </row>
    <row r="45" spans="1:23" ht="12.75">
      <c r="A45" s="95" t="s">
        <v>46</v>
      </c>
      <c r="B45" s="4">
        <v>1614</v>
      </c>
      <c r="C45" s="9">
        <v>704</v>
      </c>
      <c r="D45" s="9">
        <v>0</v>
      </c>
      <c r="E45" s="13"/>
      <c r="F45" s="9">
        <v>380</v>
      </c>
      <c r="G45" s="9">
        <v>1410</v>
      </c>
      <c r="H45" s="9">
        <v>4070</v>
      </c>
      <c r="I45" s="9">
        <v>0</v>
      </c>
      <c r="J45" s="13">
        <v>1316</v>
      </c>
      <c r="K45" s="13">
        <v>382</v>
      </c>
      <c r="L45" s="13">
        <v>2128</v>
      </c>
      <c r="M45" s="13">
        <v>2160</v>
      </c>
      <c r="N45" s="13">
        <v>300</v>
      </c>
      <c r="O45" s="13">
        <v>0</v>
      </c>
      <c r="P45" s="13">
        <v>560</v>
      </c>
      <c r="Q45" s="13">
        <v>893</v>
      </c>
      <c r="R45" s="13">
        <v>0</v>
      </c>
      <c r="S45" s="4">
        <v>45652</v>
      </c>
      <c r="T45" s="4">
        <v>108888</v>
      </c>
      <c r="U45" s="13">
        <v>6799</v>
      </c>
      <c r="V45" s="4">
        <v>29623</v>
      </c>
      <c r="W45" s="4">
        <v>4200</v>
      </c>
    </row>
    <row r="46" spans="1:23" ht="12.75">
      <c r="A46" s="96" t="s">
        <v>81</v>
      </c>
      <c r="B46" s="88">
        <f aca="true" t="shared" si="2" ref="B46:W46">SUM(B34:B45)</f>
        <v>14086</v>
      </c>
      <c r="C46" s="88">
        <f t="shared" si="2"/>
        <v>7867</v>
      </c>
      <c r="D46" s="88">
        <f t="shared" si="2"/>
        <v>172280</v>
      </c>
      <c r="E46" s="88">
        <f t="shared" si="2"/>
        <v>649</v>
      </c>
      <c r="F46" s="88">
        <f>SUM(F34:F45)</f>
        <v>3104</v>
      </c>
      <c r="G46" s="88">
        <f t="shared" si="2"/>
        <v>12369</v>
      </c>
      <c r="H46" s="88">
        <f>SUM(H34:H45)</f>
        <v>14960</v>
      </c>
      <c r="I46" s="88">
        <f>SUM(I34:I45)</f>
        <v>0</v>
      </c>
      <c r="J46" s="17">
        <f t="shared" si="2"/>
        <v>15218</v>
      </c>
      <c r="K46" s="17">
        <f t="shared" si="2"/>
        <v>9054</v>
      </c>
      <c r="L46" s="17">
        <f t="shared" si="2"/>
        <v>35801</v>
      </c>
      <c r="M46" s="17">
        <f t="shared" si="2"/>
        <v>14061</v>
      </c>
      <c r="N46" s="17">
        <f t="shared" si="2"/>
        <v>3558</v>
      </c>
      <c r="O46" s="17">
        <f t="shared" si="2"/>
        <v>0</v>
      </c>
      <c r="P46" s="17">
        <f t="shared" si="2"/>
        <v>6714</v>
      </c>
      <c r="Q46" s="17">
        <f t="shared" si="2"/>
        <v>3231</v>
      </c>
      <c r="R46" s="17">
        <f t="shared" si="2"/>
        <v>0</v>
      </c>
      <c r="S46" s="17">
        <f t="shared" si="2"/>
        <v>397301</v>
      </c>
      <c r="T46" s="17">
        <f t="shared" si="2"/>
        <v>869463</v>
      </c>
      <c r="U46" s="17">
        <f t="shared" si="2"/>
        <v>59403</v>
      </c>
      <c r="V46" s="17">
        <f t="shared" si="2"/>
        <v>250192</v>
      </c>
      <c r="W46" s="17">
        <f t="shared" si="2"/>
        <v>34000</v>
      </c>
    </row>
    <row r="47" spans="1:23" ht="13.5">
      <c r="A47" s="89"/>
      <c r="B47" s="90"/>
      <c r="C47" s="91">
        <f>B46+C46</f>
        <v>21953</v>
      </c>
      <c r="D47" s="92"/>
      <c r="E47" s="92"/>
      <c r="F47" s="80"/>
      <c r="G47" s="91">
        <f>F46+G46</f>
        <v>15473</v>
      </c>
      <c r="H47" s="93"/>
      <c r="I47" s="93"/>
      <c r="J47" s="80"/>
      <c r="K47" s="91">
        <f>J46+K46</f>
        <v>24272</v>
      </c>
      <c r="L47" s="92"/>
      <c r="M47" s="80"/>
      <c r="N47" s="91">
        <f>M46+N46</f>
        <v>17619</v>
      </c>
      <c r="O47" s="92"/>
      <c r="P47" s="80"/>
      <c r="Q47" s="91">
        <f>P46+Q46</f>
        <v>9945</v>
      </c>
      <c r="R47" s="80"/>
      <c r="S47" s="91">
        <f>R46+S46</f>
        <v>397301</v>
      </c>
      <c r="T47" s="93"/>
      <c r="U47" s="80"/>
      <c r="V47" s="80"/>
      <c r="W47" s="80"/>
    </row>
  </sheetData>
  <mergeCells count="27">
    <mergeCell ref="U32:U33"/>
    <mergeCell ref="V32:V33"/>
    <mergeCell ref="W32:W33"/>
    <mergeCell ref="M32:O32"/>
    <mergeCell ref="P32:Q32"/>
    <mergeCell ref="R32:S32"/>
    <mergeCell ref="T32:T33"/>
    <mergeCell ref="A32:A33"/>
    <mergeCell ref="B32:E32"/>
    <mergeCell ref="F32:I32"/>
    <mergeCell ref="J32:L32"/>
    <mergeCell ref="M4:M5"/>
    <mergeCell ref="N4:N5"/>
    <mergeCell ref="O4:O5"/>
    <mergeCell ref="A2:G2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B11" sqref="B11:D11"/>
    </sheetView>
  </sheetViews>
  <sheetFormatPr defaultColWidth="9.140625" defaultRowHeight="12.75"/>
  <cols>
    <col min="1" max="1" width="33.7109375" style="29" customWidth="1"/>
    <col min="2" max="14" width="8.7109375" style="29" customWidth="1"/>
    <col min="15" max="16384" width="9.140625" style="29" customWidth="1"/>
  </cols>
  <sheetData>
    <row r="1" s="2" customFormat="1" ht="15">
      <c r="N1" s="27"/>
    </row>
    <row r="2" spans="1:14" s="1" customFormat="1" ht="13.5">
      <c r="A2" s="77"/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45</v>
      </c>
      <c r="M2" s="13" t="s">
        <v>46</v>
      </c>
      <c r="N2" s="28" t="s">
        <v>81</v>
      </c>
    </row>
    <row r="3" spans="1:14" s="1" customFormat="1" ht="16.5" customHeight="1">
      <c r="A3" s="78" t="s">
        <v>76</v>
      </c>
      <c r="B3" s="13">
        <v>13192</v>
      </c>
      <c r="C3" s="13">
        <v>10257</v>
      </c>
      <c r="D3" s="13">
        <v>9128</v>
      </c>
      <c r="E3" s="13">
        <v>4901</v>
      </c>
      <c r="F3" s="13"/>
      <c r="G3" s="13"/>
      <c r="H3" s="13"/>
      <c r="I3" s="13"/>
      <c r="J3" s="13"/>
      <c r="K3" s="13">
        <v>5731</v>
      </c>
      <c r="L3" s="13">
        <v>8925</v>
      </c>
      <c r="M3" s="13">
        <v>10233</v>
      </c>
      <c r="N3" s="28">
        <f aca="true" t="shared" si="0" ref="N3:N10">B3+C3+D3+E3+F3+G3+H3+I3+J3+K3+L3+M3</f>
        <v>62367</v>
      </c>
    </row>
    <row r="4" spans="1:14" s="79" customFormat="1" ht="16.5" customHeight="1">
      <c r="A4" s="78" t="s">
        <v>82</v>
      </c>
      <c r="B4" s="13">
        <v>28899</v>
      </c>
      <c r="C4" s="13">
        <v>23468</v>
      </c>
      <c r="D4" s="13">
        <v>21114</v>
      </c>
      <c r="E4" s="13">
        <v>9575</v>
      </c>
      <c r="F4" s="13"/>
      <c r="G4" s="13"/>
      <c r="H4" s="13"/>
      <c r="I4" s="13"/>
      <c r="J4" s="13"/>
      <c r="K4" s="13">
        <v>12598</v>
      </c>
      <c r="L4" s="13">
        <v>32760</v>
      </c>
      <c r="M4" s="13">
        <v>25096</v>
      </c>
      <c r="N4" s="28">
        <f t="shared" si="0"/>
        <v>153510</v>
      </c>
    </row>
    <row r="5" spans="1:14" s="79" customFormat="1" ht="16.5" customHeight="1">
      <c r="A5" s="78" t="s">
        <v>83</v>
      </c>
      <c r="B5" s="13">
        <v>10693</v>
      </c>
      <c r="C5" s="13">
        <v>1137</v>
      </c>
      <c r="D5" s="13">
        <v>1131</v>
      </c>
      <c r="E5" s="13">
        <v>2113</v>
      </c>
      <c r="F5" s="13"/>
      <c r="G5" s="13"/>
      <c r="H5" s="13"/>
      <c r="I5" s="13"/>
      <c r="J5" s="13"/>
      <c r="K5" s="13">
        <v>3084</v>
      </c>
      <c r="L5" s="13">
        <v>3224</v>
      </c>
      <c r="M5" s="13">
        <v>4088</v>
      </c>
      <c r="N5" s="28">
        <f t="shared" si="0"/>
        <v>25470</v>
      </c>
    </row>
    <row r="6" spans="1:14" s="79" customFormat="1" ht="16.5" customHeight="1">
      <c r="A6" s="78" t="s">
        <v>13</v>
      </c>
      <c r="B6" s="13">
        <v>12758</v>
      </c>
      <c r="C6" s="13">
        <v>14977</v>
      </c>
      <c r="D6" s="13">
        <v>9271</v>
      </c>
      <c r="E6" s="13">
        <v>3666</v>
      </c>
      <c r="F6" s="13"/>
      <c r="G6" s="13"/>
      <c r="H6" s="13"/>
      <c r="I6" s="13"/>
      <c r="J6" s="13"/>
      <c r="K6" s="13">
        <v>5055</v>
      </c>
      <c r="L6" s="13">
        <v>8020</v>
      </c>
      <c r="M6" s="13">
        <v>11756</v>
      </c>
      <c r="N6" s="28">
        <f t="shared" si="0"/>
        <v>65503</v>
      </c>
    </row>
    <row r="7" spans="1:14" s="79" customFormat="1" ht="16.5" customHeight="1">
      <c r="A7" s="78" t="s">
        <v>84</v>
      </c>
      <c r="B7" s="13">
        <v>2202</v>
      </c>
      <c r="C7" s="13">
        <v>3238</v>
      </c>
      <c r="D7" s="13">
        <v>2174</v>
      </c>
      <c r="E7" s="13">
        <v>1883</v>
      </c>
      <c r="F7" s="13"/>
      <c r="G7" s="13">
        <v>645</v>
      </c>
      <c r="H7" s="13">
        <v>277</v>
      </c>
      <c r="I7" s="13">
        <v>258</v>
      </c>
      <c r="J7" s="13">
        <v>261</v>
      </c>
      <c r="K7" s="13">
        <v>1616</v>
      </c>
      <c r="L7" s="13">
        <v>1633</v>
      </c>
      <c r="M7" s="13">
        <v>2957</v>
      </c>
      <c r="N7" s="28">
        <f t="shared" si="0"/>
        <v>17144</v>
      </c>
    </row>
    <row r="8" spans="1:14" s="79" customFormat="1" ht="16.5" customHeight="1">
      <c r="A8" s="78" t="s">
        <v>85</v>
      </c>
      <c r="B8" s="13">
        <v>10935</v>
      </c>
      <c r="C8" s="13">
        <v>10032</v>
      </c>
      <c r="D8" s="13">
        <v>6878</v>
      </c>
      <c r="E8" s="13">
        <v>6418</v>
      </c>
      <c r="F8" s="13"/>
      <c r="G8" s="13"/>
      <c r="H8" s="13"/>
      <c r="I8" s="13"/>
      <c r="J8" s="13"/>
      <c r="K8" s="13">
        <v>4801</v>
      </c>
      <c r="L8" s="13">
        <v>6387</v>
      </c>
      <c r="M8" s="13">
        <v>10573</v>
      </c>
      <c r="N8" s="28">
        <f t="shared" si="0"/>
        <v>56024</v>
      </c>
    </row>
    <row r="9" spans="1:14" s="79" customFormat="1" ht="16.5" customHeight="1">
      <c r="A9" s="78" t="s">
        <v>86</v>
      </c>
      <c r="B9" s="13">
        <v>18312</v>
      </c>
      <c r="C9" s="13">
        <v>19489</v>
      </c>
      <c r="D9" s="13">
        <v>14192</v>
      </c>
      <c r="E9" s="13">
        <v>7418</v>
      </c>
      <c r="F9" s="13"/>
      <c r="G9" s="13"/>
      <c r="H9" s="13"/>
      <c r="I9" s="13"/>
      <c r="J9" s="13"/>
      <c r="K9" s="13">
        <v>9429</v>
      </c>
      <c r="L9" s="13">
        <v>11554</v>
      </c>
      <c r="M9" s="13">
        <v>14988</v>
      </c>
      <c r="N9" s="28">
        <f t="shared" si="0"/>
        <v>95382</v>
      </c>
    </row>
    <row r="10" spans="1:14" s="79" customFormat="1" ht="16.5" customHeight="1">
      <c r="A10" s="78" t="s">
        <v>87</v>
      </c>
      <c r="B10" s="32">
        <v>2180</v>
      </c>
      <c r="C10" s="32">
        <v>2071</v>
      </c>
      <c r="D10" s="32">
        <v>1744</v>
      </c>
      <c r="E10" s="32">
        <v>1075</v>
      </c>
      <c r="F10" s="32"/>
      <c r="G10" s="32"/>
      <c r="H10" s="32"/>
      <c r="I10" s="32"/>
      <c r="J10" s="32"/>
      <c r="K10" s="32">
        <v>654</v>
      </c>
      <c r="L10" s="32">
        <v>1199</v>
      </c>
      <c r="M10" s="32">
        <v>2180</v>
      </c>
      <c r="N10" s="30">
        <f t="shared" si="0"/>
        <v>11103</v>
      </c>
    </row>
    <row r="11" spans="1:14" s="31" customFormat="1" ht="21" customHeight="1">
      <c r="A11" s="26" t="s">
        <v>25</v>
      </c>
      <c r="B11" s="26">
        <f aca="true" t="shared" si="1" ref="B11:N11">B10+B9+B8+B7+B6+B5+B4+B3</f>
        <v>99171</v>
      </c>
      <c r="C11" s="26">
        <f t="shared" si="1"/>
        <v>84669</v>
      </c>
      <c r="D11" s="26">
        <f t="shared" si="1"/>
        <v>65632</v>
      </c>
      <c r="E11" s="26">
        <f t="shared" si="1"/>
        <v>37049</v>
      </c>
      <c r="F11" s="26">
        <f t="shared" si="1"/>
        <v>0</v>
      </c>
      <c r="G11" s="26">
        <f t="shared" si="1"/>
        <v>645</v>
      </c>
      <c r="H11" s="26">
        <f t="shared" si="1"/>
        <v>277</v>
      </c>
      <c r="I11" s="26">
        <f t="shared" si="1"/>
        <v>258</v>
      </c>
      <c r="J11" s="26">
        <f t="shared" si="1"/>
        <v>261</v>
      </c>
      <c r="K11" s="26">
        <f t="shared" si="1"/>
        <v>42968</v>
      </c>
      <c r="L11" s="26">
        <f t="shared" si="1"/>
        <v>73702</v>
      </c>
      <c r="M11" s="26">
        <f t="shared" si="1"/>
        <v>81871</v>
      </c>
      <c r="N11" s="26">
        <f t="shared" si="1"/>
        <v>486503</v>
      </c>
    </row>
  </sheetData>
  <printOptions/>
  <pageMargins left="0.38" right="0.45" top="0.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0"/>
  <sheetViews>
    <sheetView tabSelected="1" workbookViewId="0" topLeftCell="A4">
      <selection activeCell="E47" sqref="E47"/>
    </sheetView>
  </sheetViews>
  <sheetFormatPr defaultColWidth="9.140625" defaultRowHeight="12.75"/>
  <cols>
    <col min="1" max="1" width="5.140625" style="72" customWidth="1"/>
    <col min="2" max="2" width="32.00390625" style="72" customWidth="1"/>
    <col min="3" max="5" width="11.57421875" style="72" customWidth="1"/>
    <col min="6" max="14" width="11.7109375" style="72" customWidth="1"/>
    <col min="15" max="16384" width="9.140625" style="72" customWidth="1"/>
  </cols>
  <sheetData>
    <row r="2" spans="1:14" s="64" customFormat="1" ht="18" customHeight="1">
      <c r="A2" s="139" t="s">
        <v>27</v>
      </c>
      <c r="B2" s="139" t="s">
        <v>157</v>
      </c>
      <c r="C2" s="106" t="s">
        <v>165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64" customFormat="1" ht="15" customHeight="1">
      <c r="A3" s="139"/>
      <c r="B3" s="139"/>
      <c r="C3" s="139" t="s">
        <v>26</v>
      </c>
      <c r="D3" s="139"/>
      <c r="E3" s="139"/>
      <c r="F3" s="139" t="s">
        <v>28</v>
      </c>
      <c r="G3" s="139"/>
      <c r="H3" s="139"/>
      <c r="I3" s="139" t="s">
        <v>29</v>
      </c>
      <c r="J3" s="139"/>
      <c r="K3" s="139"/>
      <c r="L3" s="139" t="s">
        <v>30</v>
      </c>
      <c r="M3" s="139"/>
      <c r="N3" s="139"/>
    </row>
    <row r="4" spans="1:14" s="64" customFormat="1" ht="15" customHeight="1">
      <c r="A4" s="139"/>
      <c r="B4" s="139"/>
      <c r="C4" s="139" t="s">
        <v>74</v>
      </c>
      <c r="D4" s="133" t="s">
        <v>73</v>
      </c>
      <c r="E4" s="133" t="s">
        <v>152</v>
      </c>
      <c r="F4" s="133" t="s">
        <v>74</v>
      </c>
      <c r="G4" s="139" t="s">
        <v>73</v>
      </c>
      <c r="H4" s="133" t="s">
        <v>152</v>
      </c>
      <c r="I4" s="139" t="s">
        <v>74</v>
      </c>
      <c r="J4" s="139" t="s">
        <v>73</v>
      </c>
      <c r="K4" s="133" t="s">
        <v>152</v>
      </c>
      <c r="L4" s="139" t="s">
        <v>74</v>
      </c>
      <c r="M4" s="139" t="s">
        <v>73</v>
      </c>
      <c r="N4" s="133" t="s">
        <v>152</v>
      </c>
    </row>
    <row r="5" spans="1:14" s="64" customFormat="1" ht="23.25" customHeight="1">
      <c r="A5" s="139"/>
      <c r="B5" s="139"/>
      <c r="C5" s="133"/>
      <c r="D5" s="135"/>
      <c r="E5" s="135"/>
      <c r="F5" s="135"/>
      <c r="G5" s="133"/>
      <c r="H5" s="135"/>
      <c r="I5" s="133"/>
      <c r="J5" s="133"/>
      <c r="K5" s="135"/>
      <c r="L5" s="133"/>
      <c r="M5" s="133"/>
      <c r="N5" s="135"/>
    </row>
    <row r="6" spans="1:14" s="64" customFormat="1" ht="15.75" customHeight="1">
      <c r="A6" s="65">
        <v>1</v>
      </c>
      <c r="B6" s="67" t="s">
        <v>76</v>
      </c>
      <c r="C6" s="11">
        <f>Электроэнергия!C6+Электроэнергия!D6+Электроэнергия!E6</f>
        <v>10170</v>
      </c>
      <c r="D6" s="62">
        <v>11039</v>
      </c>
      <c r="E6" s="62">
        <f aca="true" t="shared" si="0" ref="E6:E45">C6-D6</f>
        <v>-869</v>
      </c>
      <c r="F6" s="62">
        <f>'Природный газ'!B3+'Природный газ'!C3+'Природный газ'!D3</f>
        <v>32577</v>
      </c>
      <c r="G6" s="62">
        <v>27322</v>
      </c>
      <c r="H6" s="62">
        <f aca="true" t="shared" si="1" ref="H6:H45">F6-G6</f>
        <v>5255</v>
      </c>
      <c r="I6" s="62">
        <v>66.6</v>
      </c>
      <c r="J6" s="62">
        <v>66.6</v>
      </c>
      <c r="K6" s="62">
        <f aca="true" t="shared" si="2" ref="K6:K30">I6-J6</f>
        <v>0</v>
      </c>
      <c r="L6" s="62"/>
      <c r="M6" s="62"/>
      <c r="N6" s="62">
        <f aca="true" t="shared" si="3" ref="N6:N30">L6-M6</f>
        <v>0</v>
      </c>
    </row>
    <row r="7" spans="1:14" s="64" customFormat="1" ht="15.75" customHeight="1">
      <c r="A7" s="65">
        <v>2</v>
      </c>
      <c r="B7" s="67" t="s">
        <v>4</v>
      </c>
      <c r="C7" s="11">
        <f>Электроэнергия!C7+Электроэнергия!D7+Электроэнергия!E7</f>
        <v>15498</v>
      </c>
      <c r="D7" s="62">
        <v>13955</v>
      </c>
      <c r="E7" s="62">
        <f t="shared" si="0"/>
        <v>1543</v>
      </c>
      <c r="F7" s="62"/>
      <c r="G7" s="62"/>
      <c r="H7" s="62">
        <f t="shared" si="1"/>
        <v>0</v>
      </c>
      <c r="I7" s="62">
        <v>347.53</v>
      </c>
      <c r="J7" s="62">
        <v>52</v>
      </c>
      <c r="K7" s="62">
        <f t="shared" si="2"/>
        <v>295.53</v>
      </c>
      <c r="L7" s="62"/>
      <c r="M7" s="62"/>
      <c r="N7" s="62">
        <f t="shared" si="3"/>
        <v>0</v>
      </c>
    </row>
    <row r="8" spans="1:14" s="64" customFormat="1" ht="15.75" customHeight="1">
      <c r="A8" s="65">
        <v>3</v>
      </c>
      <c r="B8" s="67" t="s">
        <v>77</v>
      </c>
      <c r="C8" s="11">
        <f>Электроэнергия!C8+Электроэнергия!D8+Электроэнергия!E8</f>
        <v>12867</v>
      </c>
      <c r="D8" s="62">
        <v>4751</v>
      </c>
      <c r="E8" s="62">
        <f t="shared" si="0"/>
        <v>8116</v>
      </c>
      <c r="F8" s="62"/>
      <c r="G8" s="62"/>
      <c r="H8" s="62">
        <f t="shared" si="1"/>
        <v>0</v>
      </c>
      <c r="I8" s="62">
        <v>144.52</v>
      </c>
      <c r="J8" s="62">
        <v>30</v>
      </c>
      <c r="K8" s="62">
        <f t="shared" si="2"/>
        <v>114.52000000000001</v>
      </c>
      <c r="L8" s="62"/>
      <c r="M8" s="62"/>
      <c r="N8" s="62">
        <f t="shared" si="3"/>
        <v>0</v>
      </c>
    </row>
    <row r="9" spans="1:14" s="64" customFormat="1" ht="15.75" customHeight="1">
      <c r="A9" s="65">
        <v>4</v>
      </c>
      <c r="B9" s="67" t="s">
        <v>3</v>
      </c>
      <c r="C9" s="11">
        <f>Электроэнергия!C9+Электроэнергия!D9+Электроэнергия!E9</f>
        <v>3980</v>
      </c>
      <c r="D9" s="62">
        <v>4297</v>
      </c>
      <c r="E9" s="62">
        <f t="shared" si="0"/>
        <v>-317</v>
      </c>
      <c r="F9" s="62"/>
      <c r="G9" s="62"/>
      <c r="H9" s="62">
        <f t="shared" si="1"/>
        <v>0</v>
      </c>
      <c r="I9" s="62">
        <v>217.03</v>
      </c>
      <c r="J9" s="62">
        <v>89.51</v>
      </c>
      <c r="K9" s="62">
        <f t="shared" si="2"/>
        <v>127.52</v>
      </c>
      <c r="L9" s="62"/>
      <c r="M9" s="62"/>
      <c r="N9" s="62">
        <f t="shared" si="3"/>
        <v>0</v>
      </c>
    </row>
    <row r="10" spans="1:14" s="64" customFormat="1" ht="15.75" customHeight="1">
      <c r="A10" s="65">
        <v>5</v>
      </c>
      <c r="B10" s="67" t="s">
        <v>10</v>
      </c>
      <c r="C10" s="11">
        <f>Электроэнергия!C10+Электроэнергия!D10+Электроэнергия!E10</f>
        <v>16273</v>
      </c>
      <c r="D10" s="62">
        <v>15300</v>
      </c>
      <c r="E10" s="62">
        <f t="shared" si="0"/>
        <v>973</v>
      </c>
      <c r="F10" s="62"/>
      <c r="G10" s="62"/>
      <c r="H10" s="62">
        <f t="shared" si="1"/>
        <v>0</v>
      </c>
      <c r="I10" s="62">
        <v>733.9</v>
      </c>
      <c r="J10" s="62">
        <v>294.98</v>
      </c>
      <c r="K10" s="62">
        <f t="shared" si="2"/>
        <v>438.91999999999996</v>
      </c>
      <c r="L10" s="62"/>
      <c r="M10" s="62"/>
      <c r="N10" s="62">
        <f t="shared" si="3"/>
        <v>0</v>
      </c>
    </row>
    <row r="11" spans="1:14" s="64" customFormat="1" ht="15.75" customHeight="1">
      <c r="A11" s="65">
        <v>6</v>
      </c>
      <c r="B11" s="67" t="s">
        <v>13</v>
      </c>
      <c r="C11" s="11">
        <f>Электроэнергия!C11+Электроэнергия!D11+Электроэнергия!E11</f>
        <v>17922</v>
      </c>
      <c r="D11" s="62">
        <v>13825</v>
      </c>
      <c r="E11" s="62">
        <f t="shared" si="0"/>
        <v>4097</v>
      </c>
      <c r="F11" s="62">
        <f>'Природный газ'!B6+'Природный газ'!C6+'Природный газ'!D6</f>
        <v>37006</v>
      </c>
      <c r="G11" s="62">
        <v>35909</v>
      </c>
      <c r="H11" s="62">
        <f t="shared" si="1"/>
        <v>1097</v>
      </c>
      <c r="I11" s="62">
        <v>150</v>
      </c>
      <c r="J11" s="62">
        <v>56.58</v>
      </c>
      <c r="K11" s="62">
        <f t="shared" si="2"/>
        <v>93.42</v>
      </c>
      <c r="L11" s="62"/>
      <c r="M11" s="62"/>
      <c r="N11" s="62">
        <f t="shared" si="3"/>
        <v>0</v>
      </c>
    </row>
    <row r="12" spans="1:14" s="64" customFormat="1" ht="15.75" customHeight="1">
      <c r="A12" s="65">
        <v>7</v>
      </c>
      <c r="B12" s="67" t="s">
        <v>11</v>
      </c>
      <c r="C12" s="11">
        <f>Электроэнергия!C12+Электроэнергия!D12+Электроэнергия!E12</f>
        <v>20210</v>
      </c>
      <c r="D12" s="62">
        <v>17180</v>
      </c>
      <c r="E12" s="62">
        <f t="shared" si="0"/>
        <v>3030</v>
      </c>
      <c r="F12" s="62"/>
      <c r="G12" s="62"/>
      <c r="H12" s="62">
        <f t="shared" si="1"/>
        <v>0</v>
      </c>
      <c r="I12" s="62">
        <v>712.03</v>
      </c>
      <c r="J12" s="62">
        <v>142.96</v>
      </c>
      <c r="K12" s="62">
        <f t="shared" si="2"/>
        <v>569.0699999999999</v>
      </c>
      <c r="L12" s="62"/>
      <c r="M12" s="62"/>
      <c r="N12" s="62">
        <f t="shared" si="3"/>
        <v>0</v>
      </c>
    </row>
    <row r="13" spans="1:14" s="64" customFormat="1" ht="15.75" customHeight="1">
      <c r="A13" s="65">
        <v>8</v>
      </c>
      <c r="B13" s="67" t="s">
        <v>15</v>
      </c>
      <c r="C13" s="11">
        <f>Электроэнергия!C13+Электроэнергия!D13+Электроэнергия!E13</f>
        <v>20731</v>
      </c>
      <c r="D13" s="62">
        <v>20015</v>
      </c>
      <c r="E13" s="62">
        <f t="shared" si="0"/>
        <v>716</v>
      </c>
      <c r="F13" s="62">
        <f>'Природный газ'!B4+'Природный газ'!C4+'Природный газ'!D4</f>
        <v>73481</v>
      </c>
      <c r="G13" s="62">
        <v>63092</v>
      </c>
      <c r="H13" s="62">
        <f t="shared" si="1"/>
        <v>10389</v>
      </c>
      <c r="I13" s="62">
        <v>855</v>
      </c>
      <c r="J13" s="62">
        <v>49.04</v>
      </c>
      <c r="K13" s="62">
        <f t="shared" si="2"/>
        <v>805.96</v>
      </c>
      <c r="L13" s="62"/>
      <c r="M13" s="62"/>
      <c r="N13" s="62">
        <f t="shared" si="3"/>
        <v>0</v>
      </c>
    </row>
    <row r="14" spans="1:14" s="64" customFormat="1" ht="15.75" customHeight="1">
      <c r="A14" s="65">
        <v>9</v>
      </c>
      <c r="B14" s="67" t="s">
        <v>8</v>
      </c>
      <c r="C14" s="11">
        <f>Электроэнергия!C14+Электроэнергия!D14+Электроэнергия!E14</f>
        <v>9985</v>
      </c>
      <c r="D14" s="62">
        <v>8485</v>
      </c>
      <c r="E14" s="62">
        <f t="shared" si="0"/>
        <v>1500</v>
      </c>
      <c r="F14" s="62"/>
      <c r="G14" s="62"/>
      <c r="H14" s="62">
        <f t="shared" si="1"/>
        <v>0</v>
      </c>
      <c r="I14" s="62">
        <v>281.19</v>
      </c>
      <c r="J14" s="62">
        <v>46.71</v>
      </c>
      <c r="K14" s="62">
        <f t="shared" si="2"/>
        <v>234.48</v>
      </c>
      <c r="L14" s="62"/>
      <c r="M14" s="62"/>
      <c r="N14" s="62">
        <f t="shared" si="3"/>
        <v>0</v>
      </c>
    </row>
    <row r="15" spans="1:14" s="64" customFormat="1" ht="15.75" customHeight="1">
      <c r="A15" s="65">
        <v>10</v>
      </c>
      <c r="B15" s="67" t="s">
        <v>12</v>
      </c>
      <c r="C15" s="11">
        <f>Электроэнергия!C15+Электроэнергия!D15+Электроэнергия!E15</f>
        <v>17845</v>
      </c>
      <c r="D15" s="62">
        <v>13758</v>
      </c>
      <c r="E15" s="62">
        <f t="shared" si="0"/>
        <v>4087</v>
      </c>
      <c r="F15" s="62"/>
      <c r="G15" s="62"/>
      <c r="H15" s="62">
        <f t="shared" si="1"/>
        <v>0</v>
      </c>
      <c r="I15" s="62">
        <v>150</v>
      </c>
      <c r="J15" s="62">
        <v>23.34</v>
      </c>
      <c r="K15" s="62">
        <f t="shared" si="2"/>
        <v>126.66</v>
      </c>
      <c r="L15" s="62"/>
      <c r="M15" s="62"/>
      <c r="N15" s="62">
        <f t="shared" si="3"/>
        <v>0</v>
      </c>
    </row>
    <row r="16" spans="1:14" s="64" customFormat="1" ht="15.75" customHeight="1">
      <c r="A16" s="65">
        <v>11</v>
      </c>
      <c r="B16" s="67" t="s">
        <v>78</v>
      </c>
      <c r="C16" s="11">
        <f>Электроэнергия!C16+Электроэнергия!D16+Электроэнергия!E16</f>
        <v>9960</v>
      </c>
      <c r="D16" s="62">
        <v>13313</v>
      </c>
      <c r="E16" s="62">
        <f t="shared" si="0"/>
        <v>-3353</v>
      </c>
      <c r="F16" s="62"/>
      <c r="G16" s="62"/>
      <c r="H16" s="62">
        <f t="shared" si="1"/>
        <v>0</v>
      </c>
      <c r="I16" s="62">
        <v>362.37</v>
      </c>
      <c r="J16" s="62">
        <v>17.68</v>
      </c>
      <c r="K16" s="62">
        <f t="shared" si="2"/>
        <v>344.69</v>
      </c>
      <c r="L16" s="62"/>
      <c r="M16" s="62"/>
      <c r="N16" s="62">
        <f t="shared" si="3"/>
        <v>0</v>
      </c>
    </row>
    <row r="17" spans="1:14" s="64" customFormat="1" ht="15.75" customHeight="1">
      <c r="A17" s="65">
        <v>12</v>
      </c>
      <c r="B17" s="67" t="s">
        <v>79</v>
      </c>
      <c r="C17" s="11">
        <f>Электроэнергия!C17+Электроэнергия!D17+Электроэнергия!E17</f>
        <v>8301</v>
      </c>
      <c r="D17" s="62">
        <v>7355</v>
      </c>
      <c r="E17" s="62">
        <f t="shared" si="0"/>
        <v>946</v>
      </c>
      <c r="F17" s="62">
        <f>'Природный газ'!B8+'Природный газ'!C8+'Природный газ'!D8</f>
        <v>27845</v>
      </c>
      <c r="G17" s="62">
        <v>27779</v>
      </c>
      <c r="H17" s="62">
        <f t="shared" si="1"/>
        <v>66</v>
      </c>
      <c r="I17" s="62">
        <v>33</v>
      </c>
      <c r="J17" s="62">
        <v>7</v>
      </c>
      <c r="K17" s="62">
        <f t="shared" si="2"/>
        <v>26</v>
      </c>
      <c r="L17" s="62"/>
      <c r="M17" s="62"/>
      <c r="N17" s="62">
        <f t="shared" si="3"/>
        <v>0</v>
      </c>
    </row>
    <row r="18" spans="1:14" s="64" customFormat="1" ht="15.75" customHeight="1">
      <c r="A18" s="65">
        <v>13</v>
      </c>
      <c r="B18" s="67" t="s">
        <v>1</v>
      </c>
      <c r="C18" s="11">
        <f>Электроэнергия!C18+Электроэнергия!D18+Электроэнергия!E18</f>
        <v>16655</v>
      </c>
      <c r="D18" s="62">
        <v>11396</v>
      </c>
      <c r="E18" s="62">
        <f t="shared" si="0"/>
        <v>5259</v>
      </c>
      <c r="F18" s="62"/>
      <c r="G18" s="62"/>
      <c r="H18" s="62">
        <f t="shared" si="1"/>
        <v>0</v>
      </c>
      <c r="I18" s="62">
        <v>149.94</v>
      </c>
      <c r="J18" s="62">
        <v>141.1</v>
      </c>
      <c r="K18" s="62">
        <f t="shared" si="2"/>
        <v>8.840000000000003</v>
      </c>
      <c r="L18" s="62"/>
      <c r="M18" s="62"/>
      <c r="N18" s="62">
        <f t="shared" si="3"/>
        <v>0</v>
      </c>
    </row>
    <row r="19" spans="1:14" s="64" customFormat="1" ht="15.75" customHeight="1">
      <c r="A19" s="65">
        <v>14</v>
      </c>
      <c r="B19" s="67" t="s">
        <v>0</v>
      </c>
      <c r="C19" s="11">
        <f>Электроэнергия!C19+Электроэнергия!D19+Электроэнергия!E19</f>
        <v>13500</v>
      </c>
      <c r="D19" s="62">
        <v>10330</v>
      </c>
      <c r="E19" s="62">
        <f t="shared" si="0"/>
        <v>3170</v>
      </c>
      <c r="F19" s="62"/>
      <c r="G19" s="62"/>
      <c r="H19" s="62">
        <f t="shared" si="1"/>
        <v>0</v>
      </c>
      <c r="I19" s="62">
        <v>344.94</v>
      </c>
      <c r="J19" s="62">
        <v>78</v>
      </c>
      <c r="K19" s="62">
        <f t="shared" si="2"/>
        <v>266.94</v>
      </c>
      <c r="L19" s="62"/>
      <c r="M19" s="62"/>
      <c r="N19" s="62">
        <f t="shared" si="3"/>
        <v>0</v>
      </c>
    </row>
    <row r="20" spans="1:14" s="64" customFormat="1" ht="15.75" customHeight="1">
      <c r="A20" s="65">
        <v>15</v>
      </c>
      <c r="B20" s="67" t="s">
        <v>62</v>
      </c>
      <c r="C20" s="11">
        <f>Электроэнергия!C20+Электроэнергия!D20+Электроэнергия!E20</f>
        <v>1760</v>
      </c>
      <c r="D20" s="62">
        <v>3740</v>
      </c>
      <c r="E20" s="62">
        <f t="shared" si="0"/>
        <v>-1980</v>
      </c>
      <c r="F20" s="62">
        <f>'Природный газ'!B5+'Природный газ'!C5+'Природный газ'!D5</f>
        <v>12961</v>
      </c>
      <c r="G20" s="62">
        <v>12424</v>
      </c>
      <c r="H20" s="62">
        <f t="shared" si="1"/>
        <v>537</v>
      </c>
      <c r="I20" s="62">
        <v>102</v>
      </c>
      <c r="J20" s="62">
        <v>59</v>
      </c>
      <c r="K20" s="62">
        <f t="shared" si="2"/>
        <v>43</v>
      </c>
      <c r="L20" s="62"/>
      <c r="M20" s="62"/>
      <c r="N20" s="62">
        <f t="shared" si="3"/>
        <v>0</v>
      </c>
    </row>
    <row r="21" spans="1:14" s="64" customFormat="1" ht="15.75" customHeight="1">
      <c r="A21" s="65">
        <v>16</v>
      </c>
      <c r="B21" s="67" t="s">
        <v>17</v>
      </c>
      <c r="C21" s="11">
        <f>Электроэнергия!C21+Электроэнергия!D21+Электроэнергия!E21</f>
        <v>8760</v>
      </c>
      <c r="D21" s="62">
        <v>8959</v>
      </c>
      <c r="E21" s="62">
        <f t="shared" si="0"/>
        <v>-199</v>
      </c>
      <c r="F21" s="62">
        <f>'Природный газ'!B9+'Природный газ'!C9+'Природный газ'!D9</f>
        <v>51993</v>
      </c>
      <c r="G21" s="62">
        <v>43818</v>
      </c>
      <c r="H21" s="62">
        <f t="shared" si="1"/>
        <v>8175</v>
      </c>
      <c r="I21" s="62">
        <v>24</v>
      </c>
      <c r="J21" s="62">
        <v>24.78</v>
      </c>
      <c r="K21" s="62">
        <f t="shared" si="2"/>
        <v>-0.7800000000000011</v>
      </c>
      <c r="L21" s="62"/>
      <c r="M21" s="62"/>
      <c r="N21" s="62">
        <f t="shared" si="3"/>
        <v>0</v>
      </c>
    </row>
    <row r="22" spans="1:14" s="64" customFormat="1" ht="15.75" customHeight="1">
      <c r="A22" s="65">
        <v>17</v>
      </c>
      <c r="B22" s="67" t="s">
        <v>162</v>
      </c>
      <c r="C22" s="11">
        <f>Электроэнергия!C22+Электроэнергия!D22+Электроэнергия!E22</f>
        <v>10479</v>
      </c>
      <c r="D22" s="62">
        <v>12400</v>
      </c>
      <c r="E22" s="62">
        <f t="shared" si="0"/>
        <v>-1921</v>
      </c>
      <c r="F22" s="62"/>
      <c r="G22" s="62"/>
      <c r="H22" s="62">
        <f t="shared" si="1"/>
        <v>0</v>
      </c>
      <c r="I22" s="62">
        <v>288</v>
      </c>
      <c r="J22" s="62">
        <v>363</v>
      </c>
      <c r="K22" s="62">
        <f t="shared" si="2"/>
        <v>-75</v>
      </c>
      <c r="L22" s="76">
        <f>'Тепловая энергия'!C7+'Тепловая энергия'!D7+'Тепловая энергия'!E7</f>
        <v>166.57999999999998</v>
      </c>
      <c r="M22" s="62">
        <v>147.55</v>
      </c>
      <c r="N22" s="62">
        <f t="shared" si="3"/>
        <v>19.029999999999973</v>
      </c>
    </row>
    <row r="23" spans="1:14" s="64" customFormat="1" ht="15.75" customHeight="1">
      <c r="A23" s="65">
        <v>18</v>
      </c>
      <c r="B23" s="67" t="s">
        <v>7</v>
      </c>
      <c r="C23" s="11">
        <f>Электроэнергия!C23+Электроэнергия!D23+Электроэнергия!E23</f>
        <v>16750</v>
      </c>
      <c r="D23" s="62">
        <v>16725</v>
      </c>
      <c r="E23" s="62">
        <f t="shared" si="0"/>
        <v>25</v>
      </c>
      <c r="F23" s="62"/>
      <c r="G23" s="62"/>
      <c r="H23" s="62">
        <f t="shared" si="1"/>
        <v>0</v>
      </c>
      <c r="I23" s="62">
        <v>376.95</v>
      </c>
      <c r="J23" s="62">
        <v>377.85</v>
      </c>
      <c r="K23" s="62">
        <f t="shared" si="2"/>
        <v>-0.9000000000000341</v>
      </c>
      <c r="L23" s="62"/>
      <c r="M23" s="62"/>
      <c r="N23" s="62">
        <f t="shared" si="3"/>
        <v>0</v>
      </c>
    </row>
    <row r="24" spans="1:14" s="64" customFormat="1" ht="15.75" customHeight="1">
      <c r="A24" s="65">
        <v>19</v>
      </c>
      <c r="B24" s="67" t="s">
        <v>14</v>
      </c>
      <c r="C24" s="11">
        <f>Электроэнергия!C24+Электроэнергия!D24+Электроэнергия!E24</f>
        <v>7144</v>
      </c>
      <c r="D24" s="62">
        <v>5729</v>
      </c>
      <c r="E24" s="62">
        <f t="shared" si="0"/>
        <v>1415</v>
      </c>
      <c r="F24" s="62"/>
      <c r="G24" s="62"/>
      <c r="H24" s="62">
        <f t="shared" si="1"/>
        <v>0</v>
      </c>
      <c r="I24" s="62">
        <v>150</v>
      </c>
      <c r="J24" s="62">
        <v>29.24</v>
      </c>
      <c r="K24" s="62">
        <f t="shared" si="2"/>
        <v>120.76</v>
      </c>
      <c r="L24" s="62"/>
      <c r="M24" s="62"/>
      <c r="N24" s="62">
        <f t="shared" si="3"/>
        <v>0</v>
      </c>
    </row>
    <row r="25" spans="1:14" s="64" customFormat="1" ht="15.75" customHeight="1">
      <c r="A25" s="65">
        <v>20</v>
      </c>
      <c r="B25" s="67" t="s">
        <v>5</v>
      </c>
      <c r="C25" s="11">
        <f>Электроэнергия!C25+Электроэнергия!D25+Электроэнергия!E25</f>
        <v>7255</v>
      </c>
      <c r="D25" s="62">
        <v>13799</v>
      </c>
      <c r="E25" s="62">
        <f t="shared" si="0"/>
        <v>-6544</v>
      </c>
      <c r="F25" s="62"/>
      <c r="G25" s="62"/>
      <c r="H25" s="62">
        <f t="shared" si="1"/>
        <v>0</v>
      </c>
      <c r="I25" s="62">
        <v>351.37</v>
      </c>
      <c r="J25" s="62">
        <v>55.96</v>
      </c>
      <c r="K25" s="62">
        <f t="shared" si="2"/>
        <v>295.41</v>
      </c>
      <c r="L25" s="62"/>
      <c r="M25" s="62"/>
      <c r="N25" s="62">
        <f t="shared" si="3"/>
        <v>0</v>
      </c>
    </row>
    <row r="26" spans="1:14" s="64" customFormat="1" ht="15.75" customHeight="1">
      <c r="A26" s="65">
        <v>21</v>
      </c>
      <c r="B26" s="67" t="s">
        <v>9</v>
      </c>
      <c r="C26" s="11">
        <f>Электроэнергия!C26+Электроэнергия!D26+Электроэнергия!E26</f>
        <v>16429</v>
      </c>
      <c r="D26" s="62">
        <v>19814</v>
      </c>
      <c r="E26" s="62">
        <f t="shared" si="0"/>
        <v>-3385</v>
      </c>
      <c r="F26" s="62"/>
      <c r="G26" s="62"/>
      <c r="H26" s="62">
        <f t="shared" si="1"/>
        <v>0</v>
      </c>
      <c r="I26" s="62">
        <v>382.05</v>
      </c>
      <c r="J26" s="62">
        <v>204.17</v>
      </c>
      <c r="K26" s="62">
        <f t="shared" si="2"/>
        <v>177.88000000000002</v>
      </c>
      <c r="L26" s="62"/>
      <c r="M26" s="62"/>
      <c r="N26" s="62">
        <f t="shared" si="3"/>
        <v>0</v>
      </c>
    </row>
    <row r="27" spans="1:14" s="64" customFormat="1" ht="15.75" customHeight="1">
      <c r="A27" s="65">
        <v>22</v>
      </c>
      <c r="B27" s="67" t="s">
        <v>69</v>
      </c>
      <c r="C27" s="11">
        <f>Электроэнергия!C27+Электроэнергия!D27+Электроэнергия!E27</f>
        <v>9721</v>
      </c>
      <c r="D27" s="62">
        <v>10582</v>
      </c>
      <c r="E27" s="62">
        <f t="shared" si="0"/>
        <v>-861</v>
      </c>
      <c r="F27" s="62"/>
      <c r="G27" s="62"/>
      <c r="H27" s="62">
        <f t="shared" si="1"/>
        <v>0</v>
      </c>
      <c r="I27" s="62">
        <v>447</v>
      </c>
      <c r="J27" s="62">
        <v>472</v>
      </c>
      <c r="K27" s="62">
        <f t="shared" si="2"/>
        <v>-25</v>
      </c>
      <c r="L27" s="76">
        <f>'Тепловая энергия'!C9+'Тепловая энергия'!D9+'Тепловая энергия'!E9</f>
        <v>172.973</v>
      </c>
      <c r="M27" s="62">
        <v>157.23</v>
      </c>
      <c r="N27" s="62">
        <f t="shared" si="3"/>
        <v>15.743000000000023</v>
      </c>
    </row>
    <row r="28" spans="1:14" s="64" customFormat="1" ht="15.75" customHeight="1">
      <c r="A28" s="65">
        <v>23</v>
      </c>
      <c r="B28" s="67" t="s">
        <v>70</v>
      </c>
      <c r="C28" s="11">
        <f>Электроэнергия!C28+Электроэнергия!D28+Электроэнергия!E28</f>
        <v>12203</v>
      </c>
      <c r="D28" s="62">
        <v>15860</v>
      </c>
      <c r="E28" s="62">
        <f t="shared" si="0"/>
        <v>-3657</v>
      </c>
      <c r="F28" s="62"/>
      <c r="G28" s="62"/>
      <c r="H28" s="62">
        <f t="shared" si="1"/>
        <v>0</v>
      </c>
      <c r="I28" s="62">
        <v>852</v>
      </c>
      <c r="J28" s="62">
        <v>852</v>
      </c>
      <c r="K28" s="62">
        <f t="shared" si="2"/>
        <v>0</v>
      </c>
      <c r="L28" s="76">
        <f>'Тепловая энергия'!C8+'Тепловая энергия'!D8+'Тепловая энергия'!E8</f>
        <v>209.07</v>
      </c>
      <c r="M28" s="62">
        <v>209.07</v>
      </c>
      <c r="N28" s="62">
        <f t="shared" si="3"/>
        <v>0</v>
      </c>
    </row>
    <row r="29" spans="1:14" s="64" customFormat="1" ht="15.75" customHeight="1">
      <c r="A29" s="65">
        <v>24</v>
      </c>
      <c r="B29" s="67" t="s">
        <v>80</v>
      </c>
      <c r="C29" s="11">
        <f>Электроэнергия!C29+Электроэнергия!D29+Электроэнергия!E29</f>
        <v>20392</v>
      </c>
      <c r="D29" s="62">
        <v>24508</v>
      </c>
      <c r="E29" s="62">
        <f t="shared" si="0"/>
        <v>-4116</v>
      </c>
      <c r="F29" s="62"/>
      <c r="G29" s="62"/>
      <c r="H29" s="62">
        <f t="shared" si="1"/>
        <v>0</v>
      </c>
      <c r="I29" s="62">
        <v>148</v>
      </c>
      <c r="J29" s="62">
        <v>133</v>
      </c>
      <c r="K29" s="62">
        <f t="shared" si="2"/>
        <v>15</v>
      </c>
      <c r="L29" s="76">
        <f>'Тепловая энергия'!C6+'Тепловая энергия'!D6+'Тепловая энергия'!E6</f>
        <v>415.57</v>
      </c>
      <c r="M29" s="62">
        <v>415.57</v>
      </c>
      <c r="N29" s="62">
        <f t="shared" si="3"/>
        <v>0</v>
      </c>
    </row>
    <row r="30" spans="1:14" s="64" customFormat="1" ht="15.75" customHeight="1">
      <c r="A30" s="65">
        <v>25</v>
      </c>
      <c r="B30" s="68" t="s">
        <v>24</v>
      </c>
      <c r="C30" s="11">
        <v>0</v>
      </c>
      <c r="D30" s="62">
        <v>0</v>
      </c>
      <c r="E30" s="62">
        <f t="shared" si="0"/>
        <v>0</v>
      </c>
      <c r="F30" s="62"/>
      <c r="G30" s="62"/>
      <c r="H30" s="62">
        <f t="shared" si="1"/>
        <v>0</v>
      </c>
      <c r="I30" s="62">
        <v>86.1</v>
      </c>
      <c r="J30" s="62">
        <v>0</v>
      </c>
      <c r="K30" s="62">
        <f t="shared" si="2"/>
        <v>86.1</v>
      </c>
      <c r="L30" s="76">
        <f>'Тепловая энергия'!C10+'Тепловая энергия'!D10+'Тепловая энергия'!E10</f>
        <v>121.61999999999999</v>
      </c>
      <c r="M30" s="62">
        <v>121.62</v>
      </c>
      <c r="N30" s="62">
        <f t="shared" si="3"/>
        <v>0</v>
      </c>
    </row>
    <row r="31" spans="1:14" s="70" customFormat="1" ht="12.75" customHeight="1">
      <c r="A31" s="109" t="s">
        <v>75</v>
      </c>
      <c r="B31" s="140"/>
      <c r="C31" s="69">
        <f>SUM(C6:C30)</f>
        <v>304790</v>
      </c>
      <c r="D31" s="69">
        <f>SUM(D6:D30)</f>
        <v>297115</v>
      </c>
      <c r="E31" s="69">
        <f t="shared" si="0"/>
        <v>7675</v>
      </c>
      <c r="F31" s="69">
        <f>SUM(F6:F30)</f>
        <v>235863</v>
      </c>
      <c r="G31" s="69">
        <f>SUM(G6:G30)</f>
        <v>210344</v>
      </c>
      <c r="H31" s="69">
        <f t="shared" si="1"/>
        <v>25519</v>
      </c>
      <c r="I31" s="69">
        <f aca="true" t="shared" si="4" ref="I31:N31">SUM(I6:I30)</f>
        <v>7755.5199999999995</v>
      </c>
      <c r="J31" s="103">
        <f t="shared" si="4"/>
        <v>3666.5</v>
      </c>
      <c r="K31" s="69">
        <f t="shared" si="4"/>
        <v>4089.0199999999995</v>
      </c>
      <c r="L31" s="69">
        <f t="shared" si="4"/>
        <v>1085.8129999999999</v>
      </c>
      <c r="M31" s="69">
        <f t="shared" si="4"/>
        <v>1051.04</v>
      </c>
      <c r="N31" s="69">
        <f t="shared" si="4"/>
        <v>34.772999999999996</v>
      </c>
    </row>
    <row r="32" spans="1:14" ht="12.75">
      <c r="A32" s="4">
        <v>26</v>
      </c>
      <c r="B32" s="71" t="s">
        <v>84</v>
      </c>
      <c r="C32" s="62">
        <f>Электроэнергия!S34+Электроэнергия!S35+Электроэнергия!S36</f>
        <v>125882</v>
      </c>
      <c r="D32" s="62">
        <v>118067</v>
      </c>
      <c r="E32" s="62">
        <f t="shared" si="0"/>
        <v>7815</v>
      </c>
      <c r="F32" s="62">
        <f>'Природный газ'!B7+'Природный газ'!C7+'Природный газ'!D7</f>
        <v>7614</v>
      </c>
      <c r="G32" s="62">
        <v>6841</v>
      </c>
      <c r="H32" s="62">
        <f t="shared" si="1"/>
        <v>773</v>
      </c>
      <c r="I32" s="62">
        <v>1383.24</v>
      </c>
      <c r="J32" s="62">
        <v>1324.46</v>
      </c>
      <c r="K32" s="62">
        <f aca="true" t="shared" si="5" ref="K32:K45">I32-J32</f>
        <v>58.77999999999997</v>
      </c>
      <c r="L32" s="76">
        <f>'Тепловая энергия'!C12+'Тепловая энергия'!C13+'Тепловая энергия'!D12+'Тепловая энергия'!D13+'Тепловая энергия'!E13+'Тепловая энергия'!E12</f>
        <v>1580.19</v>
      </c>
      <c r="M32" s="62">
        <v>1310.78</v>
      </c>
      <c r="N32" s="62">
        <f aca="true" t="shared" si="6" ref="N32:N45">L32-M32</f>
        <v>269.4100000000001</v>
      </c>
    </row>
    <row r="33" spans="1:14" ht="12.75">
      <c r="A33" s="4">
        <v>27</v>
      </c>
      <c r="B33" s="67" t="s">
        <v>99</v>
      </c>
      <c r="C33" s="62">
        <f>Электроэнергия!W34+Электроэнергия!W35+Электроэнергия!W36</f>
        <v>10300</v>
      </c>
      <c r="D33" s="62">
        <v>10600</v>
      </c>
      <c r="E33" s="62">
        <f t="shared" si="0"/>
        <v>-300</v>
      </c>
      <c r="F33" s="62"/>
      <c r="G33" s="62"/>
      <c r="H33" s="62">
        <f t="shared" si="1"/>
        <v>0</v>
      </c>
      <c r="I33" s="62">
        <v>47.46</v>
      </c>
      <c r="J33" s="62">
        <v>73.94</v>
      </c>
      <c r="K33" s="62">
        <f t="shared" si="5"/>
        <v>-26.479999999999997</v>
      </c>
      <c r="L33" s="76">
        <f>'Тепловая энергия'!C11+'Тепловая энергия'!D11+'Тепловая энергия'!E11</f>
        <v>483.53</v>
      </c>
      <c r="M33" s="62">
        <v>483.53</v>
      </c>
      <c r="N33" s="62">
        <f t="shared" si="6"/>
        <v>0</v>
      </c>
    </row>
    <row r="34" spans="1:14" ht="12.75">
      <c r="A34" s="4">
        <v>28</v>
      </c>
      <c r="B34" s="67" t="s">
        <v>128</v>
      </c>
      <c r="C34" s="62">
        <f>Электроэнергия!U34+Электроэнергия!U35+Электроэнергия!U36</f>
        <v>15627</v>
      </c>
      <c r="D34" s="62">
        <v>17004</v>
      </c>
      <c r="E34" s="62">
        <f t="shared" si="0"/>
        <v>-1377</v>
      </c>
      <c r="F34" s="62"/>
      <c r="G34" s="62"/>
      <c r="H34" s="62">
        <f t="shared" si="1"/>
        <v>0</v>
      </c>
      <c r="I34" s="62">
        <v>64</v>
      </c>
      <c r="J34" s="62">
        <v>66</v>
      </c>
      <c r="K34" s="62">
        <f t="shared" si="5"/>
        <v>-2</v>
      </c>
      <c r="L34" s="76">
        <f>'Тепловая энергия'!C4+'Тепловая энергия'!D4+'Тепловая энергия'!E4</f>
        <v>194.536</v>
      </c>
      <c r="M34" s="62">
        <v>107.12</v>
      </c>
      <c r="N34" s="62">
        <f t="shared" si="6"/>
        <v>87.416</v>
      </c>
    </row>
    <row r="35" spans="1:14" ht="12.75">
      <c r="A35" s="4">
        <v>29</v>
      </c>
      <c r="B35" s="67" t="s">
        <v>129</v>
      </c>
      <c r="C35" s="62">
        <f>Электроэнергия!V34+Электроэнергия!V35+Электроэнергия!V36</f>
        <v>88297</v>
      </c>
      <c r="D35" s="62">
        <v>78519</v>
      </c>
      <c r="E35" s="62">
        <f t="shared" si="0"/>
        <v>9778</v>
      </c>
      <c r="F35" s="62"/>
      <c r="G35" s="62"/>
      <c r="H35" s="62">
        <f t="shared" si="1"/>
        <v>0</v>
      </c>
      <c r="I35" s="62">
        <v>36</v>
      </c>
      <c r="J35" s="62">
        <v>36</v>
      </c>
      <c r="K35" s="62">
        <f t="shared" si="5"/>
        <v>0</v>
      </c>
      <c r="L35" s="76">
        <f>'Тепловая энергия'!C5+'Тепловая энергия'!D5+'Тепловая энергия'!E5</f>
        <v>101.95</v>
      </c>
      <c r="M35" s="62">
        <v>101.95</v>
      </c>
      <c r="N35" s="62">
        <f t="shared" si="6"/>
        <v>0</v>
      </c>
    </row>
    <row r="36" spans="1:14" ht="12.75">
      <c r="A36" s="4">
        <v>30</v>
      </c>
      <c r="B36" s="67" t="s">
        <v>130</v>
      </c>
      <c r="C36" s="100">
        <f>Электроэнергия!P34+Электроэнергия!P35+Электроэнергия!P36</f>
        <v>3097</v>
      </c>
      <c r="D36" s="62">
        <v>1949</v>
      </c>
      <c r="E36" s="62">
        <f t="shared" si="0"/>
        <v>1148</v>
      </c>
      <c r="F36" s="62"/>
      <c r="G36" s="62"/>
      <c r="H36" s="62">
        <f t="shared" si="1"/>
        <v>0</v>
      </c>
      <c r="I36" s="102">
        <v>54</v>
      </c>
      <c r="J36" s="62">
        <v>54</v>
      </c>
      <c r="K36" s="62">
        <f t="shared" si="5"/>
        <v>0</v>
      </c>
      <c r="L36" s="62"/>
      <c r="M36" s="62"/>
      <c r="N36" s="62">
        <f t="shared" si="6"/>
        <v>0</v>
      </c>
    </row>
    <row r="37" spans="1:14" ht="12.75">
      <c r="A37" s="4">
        <v>31</v>
      </c>
      <c r="B37" s="67" t="s">
        <v>115</v>
      </c>
      <c r="C37" s="62">
        <f>Электроэнергия!Q34+Электроэнергия!Q35+Электроэнергия!Q36</f>
        <v>316</v>
      </c>
      <c r="D37" s="62">
        <v>2552</v>
      </c>
      <c r="E37" s="62">
        <f t="shared" si="0"/>
        <v>-2236</v>
      </c>
      <c r="F37" s="62"/>
      <c r="G37" s="62"/>
      <c r="H37" s="62">
        <f t="shared" si="1"/>
        <v>0</v>
      </c>
      <c r="I37" s="62">
        <v>111.58</v>
      </c>
      <c r="J37" s="62">
        <v>414</v>
      </c>
      <c r="K37" s="62">
        <f t="shared" si="5"/>
        <v>-302.42</v>
      </c>
      <c r="L37" s="62"/>
      <c r="M37" s="62"/>
      <c r="N37" s="62">
        <f t="shared" si="6"/>
        <v>0</v>
      </c>
    </row>
    <row r="38" spans="1:14" ht="12.75">
      <c r="A38" s="4">
        <v>32</v>
      </c>
      <c r="B38" s="71" t="s">
        <v>131</v>
      </c>
      <c r="C38" s="62">
        <f>Электроэнергия!M34+Электроэнергия!M35+Электроэнергия!M36</f>
        <v>4872</v>
      </c>
      <c r="D38" s="62">
        <v>4860</v>
      </c>
      <c r="E38" s="62">
        <f t="shared" si="0"/>
        <v>12</v>
      </c>
      <c r="F38" s="62"/>
      <c r="G38" s="62"/>
      <c r="H38" s="62">
        <f t="shared" si="1"/>
        <v>0</v>
      </c>
      <c r="I38" s="62">
        <v>60.08</v>
      </c>
      <c r="J38" s="62">
        <v>60.08</v>
      </c>
      <c r="K38" s="62">
        <f t="shared" si="5"/>
        <v>0</v>
      </c>
      <c r="L38" s="62"/>
      <c r="M38" s="62"/>
      <c r="N38" s="62">
        <f t="shared" si="6"/>
        <v>0</v>
      </c>
    </row>
    <row r="39" spans="1:14" ht="12.75">
      <c r="A39" s="4">
        <v>33</v>
      </c>
      <c r="B39" s="67" t="s">
        <v>116</v>
      </c>
      <c r="C39" s="62">
        <f>Электроэнергия!N34+Электроэнергия!N35+Электроэнергия!N36</f>
        <v>1275</v>
      </c>
      <c r="D39" s="62">
        <v>1766</v>
      </c>
      <c r="E39" s="62">
        <f t="shared" si="0"/>
        <v>-491</v>
      </c>
      <c r="F39" s="62"/>
      <c r="G39" s="62"/>
      <c r="H39" s="62">
        <f t="shared" si="1"/>
        <v>0</v>
      </c>
      <c r="I39" s="62">
        <v>266.53</v>
      </c>
      <c r="J39" s="62">
        <v>266.53</v>
      </c>
      <c r="K39" s="62">
        <f t="shared" si="5"/>
        <v>0</v>
      </c>
      <c r="L39" s="62"/>
      <c r="M39" s="62"/>
      <c r="N39" s="62">
        <f t="shared" si="6"/>
        <v>0</v>
      </c>
    </row>
    <row r="40" spans="1:14" ht="12.75">
      <c r="A40" s="4">
        <v>34</v>
      </c>
      <c r="B40" s="71" t="s">
        <v>132</v>
      </c>
      <c r="C40" s="62">
        <f>Электроэнергия!B34+Электроэнергия!B35+Электроэнергия!B36</f>
        <v>3913</v>
      </c>
      <c r="D40" s="62">
        <v>3906</v>
      </c>
      <c r="E40" s="62">
        <f t="shared" si="0"/>
        <v>7</v>
      </c>
      <c r="F40" s="62"/>
      <c r="G40" s="62"/>
      <c r="H40" s="62">
        <f t="shared" si="1"/>
        <v>0</v>
      </c>
      <c r="I40" s="62">
        <v>74.58</v>
      </c>
      <c r="J40" s="62">
        <v>74.58</v>
      </c>
      <c r="K40" s="62">
        <f t="shared" si="5"/>
        <v>0</v>
      </c>
      <c r="L40" s="62"/>
      <c r="M40" s="62"/>
      <c r="N40" s="62">
        <f t="shared" si="6"/>
        <v>0</v>
      </c>
    </row>
    <row r="41" spans="1:14" ht="12.75">
      <c r="A41" s="4">
        <v>35</v>
      </c>
      <c r="B41" s="67" t="s">
        <v>113</v>
      </c>
      <c r="C41" s="62">
        <f>Электроэнергия!C34+Электроэнергия!C35+Электроэнергия!C36</f>
        <v>2563</v>
      </c>
      <c r="D41" s="62">
        <v>3450</v>
      </c>
      <c r="E41" s="62">
        <f t="shared" si="0"/>
        <v>-887</v>
      </c>
      <c r="F41" s="62"/>
      <c r="G41" s="62"/>
      <c r="H41" s="62">
        <f t="shared" si="1"/>
        <v>0</v>
      </c>
      <c r="I41" s="62">
        <v>519.09</v>
      </c>
      <c r="J41" s="62">
        <v>519.09</v>
      </c>
      <c r="K41" s="62">
        <f t="shared" si="5"/>
        <v>0</v>
      </c>
      <c r="L41" s="62"/>
      <c r="M41" s="62"/>
      <c r="N41" s="62">
        <f t="shared" si="6"/>
        <v>0</v>
      </c>
    </row>
    <row r="42" spans="1:14" ht="12.75">
      <c r="A42" s="4">
        <v>36</v>
      </c>
      <c r="B42" s="71" t="s">
        <v>133</v>
      </c>
      <c r="C42" s="62">
        <f>Электроэнергия!J34+Электроэнергия!J35+Электроэнергия!J36</f>
        <v>7178</v>
      </c>
      <c r="D42" s="62">
        <v>4861</v>
      </c>
      <c r="E42" s="62">
        <f t="shared" si="0"/>
        <v>2317</v>
      </c>
      <c r="F42" s="62"/>
      <c r="G42" s="62"/>
      <c r="H42" s="62">
        <f t="shared" si="1"/>
        <v>0</v>
      </c>
      <c r="I42" s="62">
        <v>0</v>
      </c>
      <c r="J42" s="102">
        <v>96</v>
      </c>
      <c r="K42" s="62">
        <f t="shared" si="5"/>
        <v>-96</v>
      </c>
      <c r="L42" s="62"/>
      <c r="M42" s="62"/>
      <c r="N42" s="62">
        <f t="shared" si="6"/>
        <v>0</v>
      </c>
    </row>
    <row r="43" spans="1:14" ht="12.75">
      <c r="A43" s="4">
        <v>37</v>
      </c>
      <c r="B43" s="67" t="s">
        <v>114</v>
      </c>
      <c r="C43" s="62">
        <f>Электроэнергия!K34+Электроэнергия!K35+Электроэнергия!K36</f>
        <v>1431</v>
      </c>
      <c r="D43" s="62">
        <v>1517</v>
      </c>
      <c r="E43" s="62">
        <f t="shared" si="0"/>
        <v>-86</v>
      </c>
      <c r="F43" s="62"/>
      <c r="G43" s="62"/>
      <c r="H43" s="62">
        <f t="shared" si="1"/>
        <v>0</v>
      </c>
      <c r="I43" s="62">
        <v>0</v>
      </c>
      <c r="J43" s="62">
        <v>153</v>
      </c>
      <c r="K43" s="62">
        <f t="shared" si="5"/>
        <v>-153</v>
      </c>
      <c r="L43" s="62"/>
      <c r="M43" s="62"/>
      <c r="N43" s="62">
        <f t="shared" si="6"/>
        <v>0</v>
      </c>
    </row>
    <row r="44" spans="1:14" ht="12.75">
      <c r="A44" s="4">
        <v>38</v>
      </c>
      <c r="B44" s="71" t="s">
        <v>150</v>
      </c>
      <c r="C44" s="62">
        <f>Электроэнергия!F34+Электроэнергия!F35+Электроэнергия!F36</f>
        <v>1014</v>
      </c>
      <c r="D44" s="62">
        <v>970</v>
      </c>
      <c r="E44" s="62">
        <f t="shared" si="0"/>
        <v>44</v>
      </c>
      <c r="F44" s="62">
        <f>'Природный газ'!B10+'Природный газ'!C10+'Природный газ'!D10</f>
        <v>5995</v>
      </c>
      <c r="G44" s="62">
        <v>5559</v>
      </c>
      <c r="H44" s="62">
        <f t="shared" si="1"/>
        <v>436</v>
      </c>
      <c r="I44" s="62">
        <v>0</v>
      </c>
      <c r="J44" s="62">
        <v>16.83</v>
      </c>
      <c r="K44" s="62">
        <f t="shared" si="5"/>
        <v>-16.83</v>
      </c>
      <c r="L44" s="62"/>
      <c r="M44" s="62"/>
      <c r="N44" s="62">
        <f t="shared" si="6"/>
        <v>0</v>
      </c>
    </row>
    <row r="45" spans="1:14" ht="12.75">
      <c r="A45" s="73">
        <v>39</v>
      </c>
      <c r="B45" s="74" t="s">
        <v>112</v>
      </c>
      <c r="C45" s="62">
        <f>Электроэнергия!G34+Электроэнергия!G35+Электроэнергия!G36</f>
        <v>6480</v>
      </c>
      <c r="D45" s="62">
        <v>6013</v>
      </c>
      <c r="E45" s="62">
        <f t="shared" si="0"/>
        <v>467</v>
      </c>
      <c r="F45" s="62"/>
      <c r="G45" s="62"/>
      <c r="H45" s="62">
        <f t="shared" si="1"/>
        <v>0</v>
      </c>
      <c r="I45" s="62">
        <v>53.1</v>
      </c>
      <c r="J45" s="62">
        <v>53.1</v>
      </c>
      <c r="K45" s="62">
        <f t="shared" si="5"/>
        <v>0</v>
      </c>
      <c r="L45" s="62"/>
      <c r="M45" s="62"/>
      <c r="N45" s="62">
        <f t="shared" si="6"/>
        <v>0</v>
      </c>
    </row>
    <row r="46" spans="1:14" s="75" customFormat="1" ht="17.25" customHeight="1">
      <c r="A46" s="107" t="s">
        <v>151</v>
      </c>
      <c r="B46" s="108"/>
      <c r="C46" s="63">
        <f>SUM(C31:C45)</f>
        <v>577035</v>
      </c>
      <c r="D46" s="63">
        <f aca="true" t="shared" si="7" ref="D46:N46">SUM(D31:D45)</f>
        <v>553149</v>
      </c>
      <c r="E46" s="63">
        <f t="shared" si="7"/>
        <v>23886</v>
      </c>
      <c r="F46" s="63">
        <f t="shared" si="7"/>
        <v>249472</v>
      </c>
      <c r="G46" s="63">
        <f t="shared" si="7"/>
        <v>222744</v>
      </c>
      <c r="H46" s="63">
        <f t="shared" si="7"/>
        <v>26728</v>
      </c>
      <c r="I46" s="63">
        <f t="shared" si="7"/>
        <v>10425.18</v>
      </c>
      <c r="J46" s="104">
        <f t="shared" si="7"/>
        <v>6874.11</v>
      </c>
      <c r="K46" s="63">
        <f t="shared" si="7"/>
        <v>3551.0699999999997</v>
      </c>
      <c r="L46" s="63">
        <f t="shared" si="7"/>
        <v>3446.0189999999993</v>
      </c>
      <c r="M46" s="63">
        <f t="shared" si="7"/>
        <v>3054.419999999999</v>
      </c>
      <c r="N46" s="63">
        <f t="shared" si="7"/>
        <v>391.5990000000001</v>
      </c>
    </row>
    <row r="47" spans="5:14" ht="12.75">
      <c r="E47" s="105">
        <f>C46/D46*100</f>
        <v>104.31818551601827</v>
      </c>
      <c r="H47" s="105">
        <f>F46/G46*100</f>
        <v>111.99942534927989</v>
      </c>
      <c r="K47" s="105">
        <f>I46/J46*100</f>
        <v>151.65861471521404</v>
      </c>
      <c r="N47" s="105">
        <f>L46/M46*100</f>
        <v>112.82073192291828</v>
      </c>
    </row>
    <row r="48" spans="1:14" s="99" customFormat="1" ht="15">
      <c r="A48" s="126" t="s">
        <v>163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50" spans="1:14" s="64" customFormat="1" ht="16.5" customHeight="1">
      <c r="A50" s="133" t="s">
        <v>27</v>
      </c>
      <c r="B50" s="133" t="s">
        <v>153</v>
      </c>
      <c r="C50" s="136" t="s">
        <v>154</v>
      </c>
      <c r="D50" s="137"/>
      <c r="E50" s="137"/>
      <c r="F50" s="138"/>
      <c r="G50" s="127" t="s">
        <v>161</v>
      </c>
      <c r="H50" s="128"/>
      <c r="I50" s="128"/>
      <c r="J50" s="128"/>
      <c r="K50" s="129"/>
      <c r="L50" s="127" t="s">
        <v>158</v>
      </c>
      <c r="M50" s="128"/>
      <c r="N50" s="129"/>
    </row>
    <row r="51" spans="1:14" s="64" customFormat="1" ht="25.5">
      <c r="A51" s="135"/>
      <c r="B51" s="134"/>
      <c r="C51" s="62" t="s">
        <v>159</v>
      </c>
      <c r="D51" s="62" t="s">
        <v>155</v>
      </c>
      <c r="E51" s="62" t="s">
        <v>160</v>
      </c>
      <c r="F51" s="62" t="s">
        <v>156</v>
      </c>
      <c r="G51" s="130"/>
      <c r="H51" s="131"/>
      <c r="I51" s="131"/>
      <c r="J51" s="131"/>
      <c r="K51" s="132"/>
      <c r="L51" s="130"/>
      <c r="M51" s="131"/>
      <c r="N51" s="132"/>
    </row>
    <row r="52" spans="1:14" s="64" customFormat="1" ht="12.75" customHeight="1">
      <c r="A52" s="62">
        <v>1</v>
      </c>
      <c r="B52" s="67"/>
      <c r="C52" s="62"/>
      <c r="D52" s="62"/>
      <c r="E52" s="62"/>
      <c r="F52" s="62"/>
      <c r="G52" s="123"/>
      <c r="H52" s="124"/>
      <c r="I52" s="124"/>
      <c r="J52" s="124"/>
      <c r="K52" s="125"/>
      <c r="L52" s="123" t="s">
        <v>164</v>
      </c>
      <c r="M52" s="124"/>
      <c r="N52" s="125"/>
    </row>
    <row r="53" spans="1:14" s="64" customFormat="1" ht="12.75" customHeight="1">
      <c r="A53" s="62">
        <v>2</v>
      </c>
      <c r="B53" s="67"/>
      <c r="C53" s="62"/>
      <c r="D53" s="62"/>
      <c r="E53" s="62"/>
      <c r="F53" s="62"/>
      <c r="G53" s="123"/>
      <c r="H53" s="124"/>
      <c r="I53" s="124"/>
      <c r="J53" s="124"/>
      <c r="K53" s="125"/>
      <c r="L53" s="123" t="s">
        <v>164</v>
      </c>
      <c r="M53" s="124"/>
      <c r="N53" s="125"/>
    </row>
    <row r="54" spans="1:14" s="64" customFormat="1" ht="12.75" customHeight="1">
      <c r="A54" s="62">
        <v>3</v>
      </c>
      <c r="B54" s="67"/>
      <c r="C54" s="62"/>
      <c r="D54" s="62"/>
      <c r="E54" s="62"/>
      <c r="F54" s="62"/>
      <c r="G54" s="123"/>
      <c r="H54" s="124"/>
      <c r="I54" s="124"/>
      <c r="J54" s="124"/>
      <c r="K54" s="125"/>
      <c r="L54" s="123" t="s">
        <v>164</v>
      </c>
      <c r="M54" s="124"/>
      <c r="N54" s="125"/>
    </row>
    <row r="55" spans="1:14" s="64" customFormat="1" ht="12.75" customHeight="1">
      <c r="A55" s="62">
        <v>4</v>
      </c>
      <c r="B55" s="67"/>
      <c r="C55" s="62"/>
      <c r="D55" s="62"/>
      <c r="E55" s="62"/>
      <c r="F55" s="62"/>
      <c r="G55" s="123"/>
      <c r="H55" s="124"/>
      <c r="I55" s="124"/>
      <c r="J55" s="124"/>
      <c r="K55" s="125"/>
      <c r="L55" s="123" t="s">
        <v>164</v>
      </c>
      <c r="M55" s="124"/>
      <c r="N55" s="125"/>
    </row>
    <row r="56" spans="1:14" s="64" customFormat="1" ht="12.75" customHeight="1">
      <c r="A56" s="62">
        <v>5</v>
      </c>
      <c r="B56" s="67"/>
      <c r="C56" s="62"/>
      <c r="D56" s="62"/>
      <c r="E56" s="62"/>
      <c r="F56" s="62"/>
      <c r="G56" s="123"/>
      <c r="H56" s="124"/>
      <c r="I56" s="124"/>
      <c r="J56" s="124"/>
      <c r="K56" s="125"/>
      <c r="L56" s="123" t="s">
        <v>164</v>
      </c>
      <c r="M56" s="124"/>
      <c r="N56" s="125"/>
    </row>
    <row r="57" spans="1:14" s="64" customFormat="1" ht="12.75" customHeight="1">
      <c r="A57" s="62">
        <v>6</v>
      </c>
      <c r="B57" s="67"/>
      <c r="C57" s="62"/>
      <c r="D57" s="62"/>
      <c r="E57" s="62"/>
      <c r="F57" s="62"/>
      <c r="G57" s="123"/>
      <c r="H57" s="124"/>
      <c r="I57" s="124"/>
      <c r="J57" s="124"/>
      <c r="K57" s="125"/>
      <c r="L57" s="123" t="s">
        <v>164</v>
      </c>
      <c r="M57" s="124"/>
      <c r="N57" s="125"/>
    </row>
    <row r="58" spans="1:14" s="64" customFormat="1" ht="12.75" customHeight="1">
      <c r="A58" s="62">
        <v>7</v>
      </c>
      <c r="B58" s="67"/>
      <c r="C58" s="62"/>
      <c r="D58" s="62"/>
      <c r="E58" s="62"/>
      <c r="F58" s="62"/>
      <c r="G58" s="123"/>
      <c r="H58" s="124"/>
      <c r="I58" s="124"/>
      <c r="J58" s="124"/>
      <c r="K58" s="125"/>
      <c r="L58" s="123" t="s">
        <v>164</v>
      </c>
      <c r="M58" s="124"/>
      <c r="N58" s="125"/>
    </row>
    <row r="59" spans="1:14" s="64" customFormat="1" ht="12.75" customHeight="1">
      <c r="A59" s="62">
        <v>8</v>
      </c>
      <c r="B59" s="67"/>
      <c r="C59" s="62"/>
      <c r="D59" s="62"/>
      <c r="E59" s="62"/>
      <c r="F59" s="98"/>
      <c r="G59" s="123"/>
      <c r="H59" s="124"/>
      <c r="I59" s="124"/>
      <c r="J59" s="124"/>
      <c r="K59" s="125"/>
      <c r="L59" s="123" t="s">
        <v>164</v>
      </c>
      <c r="M59" s="124"/>
      <c r="N59" s="125"/>
    </row>
    <row r="60" spans="1:14" s="64" customFormat="1" ht="12.75">
      <c r="A60" s="101">
        <v>9</v>
      </c>
      <c r="B60" s="67"/>
      <c r="C60" s="62"/>
      <c r="D60" s="62"/>
      <c r="E60" s="62"/>
      <c r="F60" s="62"/>
      <c r="G60" s="123"/>
      <c r="H60" s="124"/>
      <c r="I60" s="124"/>
      <c r="J60" s="124"/>
      <c r="K60" s="125"/>
      <c r="L60" s="123" t="s">
        <v>164</v>
      </c>
      <c r="M60" s="124"/>
      <c r="N60" s="125"/>
    </row>
    <row r="61" s="64" customFormat="1" ht="12.75"/>
    <row r="62" s="64" customFormat="1" ht="12.75"/>
    <row r="63" s="64" customFormat="1" ht="12.75"/>
    <row r="64" s="64" customFormat="1" ht="12.75"/>
    <row r="65" s="64" customFormat="1" ht="12.75"/>
  </sheetData>
  <mergeCells count="45">
    <mergeCell ref="A46:B46"/>
    <mergeCell ref="A31:B31"/>
    <mergeCell ref="B2:B5"/>
    <mergeCell ref="A2:A5"/>
    <mergeCell ref="C2:N2"/>
    <mergeCell ref="C3:E3"/>
    <mergeCell ref="L3:N3"/>
    <mergeCell ref="L4:L5"/>
    <mergeCell ref="M4:M5"/>
    <mergeCell ref="N4:N5"/>
    <mergeCell ref="E4:E5"/>
    <mergeCell ref="C4:C5"/>
    <mergeCell ref="D4:D5"/>
    <mergeCell ref="I3:K3"/>
    <mergeCell ref="I4:I5"/>
    <mergeCell ref="J4:J5"/>
    <mergeCell ref="K4:K5"/>
    <mergeCell ref="F3:H3"/>
    <mergeCell ref="F4:F5"/>
    <mergeCell ref="G4:G5"/>
    <mergeCell ref="H4:H5"/>
    <mergeCell ref="L50:N51"/>
    <mergeCell ref="B50:B51"/>
    <mergeCell ref="A50:A51"/>
    <mergeCell ref="G52:K52"/>
    <mergeCell ref="C50:F50"/>
    <mergeCell ref="G50:K51"/>
    <mergeCell ref="G53:K53"/>
    <mergeCell ref="G54:K54"/>
    <mergeCell ref="G55:K55"/>
    <mergeCell ref="G56:K56"/>
    <mergeCell ref="L59:N59"/>
    <mergeCell ref="G57:K57"/>
    <mergeCell ref="G58:K58"/>
    <mergeCell ref="G59:K59"/>
    <mergeCell ref="G60:K60"/>
    <mergeCell ref="L60:N60"/>
    <mergeCell ref="A48:N48"/>
    <mergeCell ref="L52:N52"/>
    <mergeCell ref="L53:N53"/>
    <mergeCell ref="L54:N54"/>
    <mergeCell ref="L55:N55"/>
    <mergeCell ref="L56:N56"/>
    <mergeCell ref="L57:N57"/>
    <mergeCell ref="L58:N58"/>
  </mergeCells>
  <printOptions/>
  <pageMargins left="0.37" right="0.37" top="0.31" bottom="0.35" header="0.31" footer="0.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Строитель</cp:lastModifiedBy>
  <cp:lastPrinted>2011-04-12T04:56:40Z</cp:lastPrinted>
  <dcterms:created xsi:type="dcterms:W3CDTF">1996-10-08T23:32:33Z</dcterms:created>
  <dcterms:modified xsi:type="dcterms:W3CDTF">2011-04-12T04:56:42Z</dcterms:modified>
  <cp:category/>
  <cp:version/>
  <cp:contentType/>
  <cp:contentStatus/>
</cp:coreProperties>
</file>